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quezma1\OneDrive - City of El Paso\Desktop\"/>
    </mc:Choice>
  </mc:AlternateContent>
  <xr:revisionPtr revIDLastSave="27" documentId="8_{6D57A792-33DE-4001-89F8-2212C82E9633}" xr6:coauthVersionLast="36" xr6:coauthVersionMax="36" xr10:uidLastSave="{8BF2F48D-9F5F-421A-8AC6-73B18EA4555E}"/>
  <bookViews>
    <workbookView xWindow="0" yWindow="0" windowWidth="19200" windowHeight="8150" firstSheet="1" activeTab="1" xr2:uid="{00000000-000D-0000-FFFF-FFFF00000000}"/>
  </bookViews>
  <sheets>
    <sheet name="Amortization Table" sheetId="23" r:id="rId1"/>
    <sheet name="SAMPLE" sheetId="1" r:id="rId2"/>
  </sheets>
  <externalReferences>
    <externalReference r:id="rId3"/>
    <externalReference r:id="rId4"/>
    <externalReference r:id="rId5"/>
  </externalReferences>
  <definedNames>
    <definedName name="__IntlFixup" hidden="1">TRUE</definedName>
    <definedName name="amortization">#REF!</definedName>
    <definedName name="Beg_Bal" localSheetId="0">'Amortization Table'!$C$18:$C$377</definedName>
    <definedName name="Beg_Bal">#N/A</definedName>
    <definedName name="Data" localSheetId="0">'Amortization Table'!$A$18:$I$377</definedName>
    <definedName name="Data">#N/A</definedName>
    <definedName name="data2">'[1]Loan Data'!$F$16</definedName>
    <definedName name="data3">'[1]dates and day calculator'!#REF!</definedName>
    <definedName name="data4">'[1]Loan Data'!$F$17</definedName>
    <definedName name="data5">'[1]dates and day calculator'!#REF!</definedName>
    <definedName name="data6">'[1]Loan Data'!$I$18</definedName>
    <definedName name="dflt1">'[2]Customize Your Loan Manager'!$G$21</definedName>
    <definedName name="display_area_4">#REF!</definedName>
    <definedName name="DSPIMO">'[3]Loan Data'!#REF!</definedName>
    <definedName name="End_Bal" localSheetId="0">'Amortization Table'!$I$18:$I$377</definedName>
    <definedName name="End_Bal">#N/A</definedName>
    <definedName name="Entered_Pmt">'[1]Loan Data'!$I$21</definedName>
    <definedName name="Extra_Pay" localSheetId="0">'Amortization Table'!$E$18:$E$377</definedName>
    <definedName name="Extra_Pay">#N/A</definedName>
    <definedName name="Full_Print" localSheetId="0">'Amortization Table'!$A$1:$I$377</definedName>
    <definedName name="Full_Print">#N/A</definedName>
    <definedName name="GoAssetChart">[0]!GoAssetChart</definedName>
    <definedName name="GoBack">[0]!GoBack</definedName>
    <definedName name="GoBalanceSheet">[0]!GoBalanceSheet</definedName>
    <definedName name="GoCashFlow">[0]!GoCashFlow</definedName>
    <definedName name="GoData">[0]!GoData</definedName>
    <definedName name="GoIncomeChart">[0]!GoIncomeChart</definedName>
    <definedName name="Header_Row" localSheetId="0">ROW('Amortization Table'!$17:$17)</definedName>
    <definedName name="Header_Row">#N/A</definedName>
    <definedName name="Int" localSheetId="0">'Amortization Table'!$H$18:$H$377</definedName>
    <definedName name="Int">#N/A</definedName>
    <definedName name="Interest_Rate" localSheetId="0">'Amortization Table'!$D$7</definedName>
    <definedName name="Interest_Rate">#N/A</definedName>
    <definedName name="Last_Row" localSheetId="0">IF('Amortization Table'!Values_Entered,'Amortization Table'!Header_Row+'Amortization Table'!Number_of_Payments,'Amortization Table'!Header_Row)</definedName>
    <definedName name="Last_Row">IF(Values_Entered,Header_Row+Number_of_Payments,Header_Row)</definedName>
    <definedName name="Loan_Amount" localSheetId="0">'Amortization Table'!$D$6</definedName>
    <definedName name="Loan_Amount">#N/A</definedName>
    <definedName name="Loan_Start" localSheetId="0">'Amortization Table'!$D$10</definedName>
    <definedName name="Loan_Start">#N/A</definedName>
    <definedName name="Loan_Years" localSheetId="0">'Amortization Table'!$D$8</definedName>
    <definedName name="Loan_Years">#N/A</definedName>
    <definedName name="NOMO">'[1]dates and day calculator'!#REF!</definedName>
    <definedName name="Num_Pmt_Per_Year" localSheetId="0">'Amortization Table'!$D$9</definedName>
    <definedName name="Num_Pmt_Per_Year">#N/A</definedName>
    <definedName name="Number_of_Payments" localSheetId="0">MATCH(0.01,'Amortization Table'!End_Bal,-1)+1</definedName>
    <definedName name="Number_of_Payments">MATCH(0.01,End_Bal,-1)+1</definedName>
    <definedName name="NUMCHECK">AND(ISNUMBER('[1]dates and day calculator'!#REF!),ISNUMBER('[1]dates and day calculator'!#REF!),ISNUMBER('[1]dates and day calculator'!#REF!),ISNUMBER('[1]dates and day calculator'!#REF!))</definedName>
    <definedName name="NUMENTRIES">'[2]Loan Amortization Table'!#REF!</definedName>
    <definedName name="Pay_Date" localSheetId="0">'Amortization Table'!$B$18:$B$377</definedName>
    <definedName name="Pay_Date">#N/A</definedName>
    <definedName name="Pay_Num" localSheetId="0">'Amortization Table'!$A$18:$A$377</definedName>
    <definedName name="Pay_Num">#N/A</definedName>
    <definedName name="Payment_Date" localSheetId="0">DATE(YEAR('Amortization Table'!Loan_Start),MONTH('Amortization Table'!Loan_Start)+Payment_Number,DAY('Amortization Table'!Loan_Start))</definedName>
    <definedName name="Payment_Date">DATE(YEAR(Loan_Start),MONTH(Loan_Start)+Payment_Number,DAY(Loan_Start))</definedName>
    <definedName name="PERYR">'[1]dates and day calculator'!#REF!</definedName>
    <definedName name="Princ" localSheetId="0">'Amortization Table'!$G$18:$G$377</definedName>
    <definedName name="Princ">#N/A</definedName>
    <definedName name="_xlnm.Print_Area" localSheetId="0">OFFSET('Amortization Table'!Full_Print,0,0,'Amortization Table'!Last_Row)</definedName>
    <definedName name="Print_Area_Reset" localSheetId="0">OFFSET('Amortization Table'!Full_Print,0,0,'Amortization Table'!Last_Row)</definedName>
    <definedName name="Print_Area_Reset">OFFSET(Full_Print,0,0,Last_Row)</definedName>
    <definedName name="_xlnm.Print_Titles" localSheetId="0">'Amortization Table'!$15:$17</definedName>
    <definedName name="Sched_Pay" localSheetId="0">'Amortization Table'!$D$18:$D$377</definedName>
    <definedName name="Sched_Pay">#N/A</definedName>
    <definedName name="Scheduled_Extra_Payments" localSheetId="0">'Amortization Table'!$D$11</definedName>
    <definedName name="Scheduled_Extra_Payments">#N/A</definedName>
    <definedName name="Scheduled_Interest_Rate" localSheetId="0">'Amortization Table'!$D$7</definedName>
    <definedName name="Scheduled_Interest_Rate">#N/A</definedName>
    <definedName name="Scheduled_Monthly_Payment" localSheetId="0">'Amortization Table'!$H$6</definedName>
    <definedName name="Scheduled_Monthly_Payment">#N/A</definedName>
    <definedName name="Total_Interest" localSheetId="0">'Amortization Table'!$H$10</definedName>
    <definedName name="Total_Interest">#N/A</definedName>
    <definedName name="Total_Pay" localSheetId="0">'Amortization Table'!$F$18:$F$377</definedName>
    <definedName name="Total_Pay">#N/A</definedName>
    <definedName name="Total_Payment" localSheetId="0">Scheduled_Payment+Extra_Payment</definedName>
    <definedName name="Total_Payment">Scheduled_Payment+Extra_Payment</definedName>
    <definedName name="Values_Entered" localSheetId="0">IF('Amortization Table'!Loan_Amount*'Amortization Table'!Interest_Rate*'Amortization Table'!Loan_Years*'Amortization Table'!Loan_Start&gt;0,1,0)</definedName>
    <definedName name="Values_Entered">IF(Loan_Amount*Interest_Rate*Loan_Years*Loan_Start&gt;0,1,0)</definedName>
  </definedNames>
  <calcPr calcId="191028"/>
</workbook>
</file>

<file path=xl/calcChain.xml><?xml version="1.0" encoding="utf-8"?>
<calcChain xmlns="http://schemas.openxmlformats.org/spreadsheetml/2006/main">
  <c r="B88" i="1" l="1"/>
  <c r="L40" i="1" l="1"/>
  <c r="L23" i="1"/>
  <c r="L49" i="1" s="1"/>
  <c r="L15" i="1"/>
  <c r="I40" i="1"/>
  <c r="I23" i="1"/>
  <c r="I49" i="1" s="1"/>
  <c r="I15" i="1"/>
  <c r="E15" i="1" l="1"/>
  <c r="B15" i="1"/>
  <c r="B65" i="1"/>
  <c r="B84" i="1" s="1"/>
  <c r="B63" i="1"/>
  <c r="E40" i="1"/>
  <c r="E23" i="1"/>
  <c r="B40" i="1"/>
  <c r="B23" i="1"/>
  <c r="E49" i="1" l="1"/>
  <c r="B49" i="1"/>
  <c r="H6" i="23" l="1"/>
  <c r="H7" i="23"/>
  <c r="A18" i="23"/>
  <c r="D18" i="23"/>
  <c r="C18" i="23"/>
  <c r="H18" i="23"/>
  <c r="E18" i="23"/>
  <c r="A19" i="23"/>
  <c r="D19" i="23"/>
  <c r="A20" i="23"/>
  <c r="A21" i="23"/>
  <c r="B21" i="23"/>
  <c r="B18" i="23"/>
  <c r="B19" i="23"/>
  <c r="A22" i="23"/>
  <c r="D21" i="23"/>
  <c r="D20" i="23"/>
  <c r="B20" i="23"/>
  <c r="F18" i="23"/>
  <c r="G18" i="23"/>
  <c r="I18" i="23"/>
  <c r="C19" i="23"/>
  <c r="A23" i="23"/>
  <c r="D22" i="23"/>
  <c r="B22" i="23"/>
  <c r="D23" i="23"/>
  <c r="A24" i="23"/>
  <c r="B23" i="23"/>
  <c r="H19" i="23"/>
  <c r="E19" i="23"/>
  <c r="F19" i="23"/>
  <c r="G19" i="23"/>
  <c r="I19" i="23"/>
  <c r="A25" i="23"/>
  <c r="D24" i="23"/>
  <c r="B24" i="23"/>
  <c r="A26" i="23"/>
  <c r="D25" i="23"/>
  <c r="B25" i="23"/>
  <c r="C20" i="23"/>
  <c r="H20" i="23"/>
  <c r="E20" i="23"/>
  <c r="A27" i="23"/>
  <c r="D26" i="23"/>
  <c r="B26" i="23"/>
  <c r="D27" i="23"/>
  <c r="A28" i="23"/>
  <c r="B27" i="23"/>
  <c r="F20" i="23"/>
  <c r="G20" i="23"/>
  <c r="I20" i="23"/>
  <c r="C21" i="23"/>
  <c r="D28" i="23"/>
  <c r="B28" i="23"/>
  <c r="A29" i="23"/>
  <c r="A30" i="23"/>
  <c r="D29" i="23"/>
  <c r="B29" i="23"/>
  <c r="H21" i="23"/>
  <c r="E21" i="23"/>
  <c r="D30" i="23"/>
  <c r="A31" i="23"/>
  <c r="B30" i="23"/>
  <c r="F21" i="23"/>
  <c r="G21" i="23"/>
  <c r="I21" i="23"/>
  <c r="C22" i="23"/>
  <c r="D31" i="23"/>
  <c r="A32" i="23"/>
  <c r="B31" i="23"/>
  <c r="D32" i="23"/>
  <c r="A33" i="23"/>
  <c r="B32" i="23"/>
  <c r="H22" i="23"/>
  <c r="E22" i="23"/>
  <c r="F22" i="23"/>
  <c r="G22" i="23"/>
  <c r="I22" i="23"/>
  <c r="A34" i="23"/>
  <c r="D33" i="23"/>
  <c r="B33" i="23"/>
  <c r="C23" i="23"/>
  <c r="A35" i="23"/>
  <c r="D34" i="23"/>
  <c r="B34" i="23"/>
  <c r="D35" i="23"/>
  <c r="A36" i="23"/>
  <c r="B35" i="23"/>
  <c r="E23" i="23"/>
  <c r="H23" i="23"/>
  <c r="D36" i="23"/>
  <c r="A37" i="23"/>
  <c r="B36" i="23"/>
  <c r="F23" i="23"/>
  <c r="G23" i="23"/>
  <c r="I23" i="23"/>
  <c r="C24" i="23"/>
  <c r="A38" i="23"/>
  <c r="D37" i="23"/>
  <c r="B37" i="23"/>
  <c r="E24" i="23"/>
  <c r="H24" i="23"/>
  <c r="D38" i="23"/>
  <c r="A39" i="23"/>
  <c r="B38" i="23"/>
  <c r="F24" i="23"/>
  <c r="G24" i="23"/>
  <c r="I24" i="23"/>
  <c r="C25" i="23"/>
  <c r="H25" i="23"/>
  <c r="E25" i="23"/>
  <c r="D39" i="23"/>
  <c r="A40" i="23"/>
  <c r="B39" i="23"/>
  <c r="D40" i="23"/>
  <c r="A41" i="23"/>
  <c r="B40" i="23"/>
  <c r="F25" i="23"/>
  <c r="G25" i="23"/>
  <c r="I25" i="23"/>
  <c r="C26" i="23"/>
  <c r="A42" i="23"/>
  <c r="D41" i="23"/>
  <c r="B41" i="23"/>
  <c r="H26" i="23"/>
  <c r="E26" i="23"/>
  <c r="A43" i="23"/>
  <c r="D42" i="23"/>
  <c r="B42" i="23"/>
  <c r="F26" i="23"/>
  <c r="G26" i="23"/>
  <c r="I26" i="23"/>
  <c r="C27" i="23"/>
  <c r="H27" i="23"/>
  <c r="E27" i="23"/>
  <c r="D43" i="23"/>
  <c r="A44" i="23"/>
  <c r="B43" i="23"/>
  <c r="F27" i="23"/>
  <c r="G27" i="23"/>
  <c r="I27" i="23"/>
  <c r="C28" i="23"/>
  <c r="D44" i="23"/>
  <c r="A45" i="23"/>
  <c r="B44" i="23"/>
  <c r="H28" i="23"/>
  <c r="E28" i="23"/>
  <c r="A46" i="23"/>
  <c r="D45" i="23"/>
  <c r="B45" i="23"/>
  <c r="F28" i="23"/>
  <c r="G28" i="23"/>
  <c r="I28" i="23"/>
  <c r="C29" i="23"/>
  <c r="A47" i="23"/>
  <c r="D46" i="23"/>
  <c r="B46" i="23"/>
  <c r="E29" i="23"/>
  <c r="H29" i="23"/>
  <c r="D47" i="23"/>
  <c r="A48" i="23"/>
  <c r="B47" i="23"/>
  <c r="F29" i="23"/>
  <c r="G29" i="23"/>
  <c r="I29" i="23"/>
  <c r="C30" i="23"/>
  <c r="A49" i="23"/>
  <c r="D48" i="23"/>
  <c r="B48" i="23"/>
  <c r="H30" i="23"/>
  <c r="E30" i="23"/>
  <c r="A50" i="23"/>
  <c r="D49" i="23"/>
  <c r="B49" i="23"/>
  <c r="A51" i="23"/>
  <c r="D50" i="23"/>
  <c r="B50" i="23"/>
  <c r="F30" i="23"/>
  <c r="G30" i="23"/>
  <c r="I30" i="23"/>
  <c r="C31" i="23"/>
  <c r="D51" i="23"/>
  <c r="A52" i="23"/>
  <c r="B51" i="23"/>
  <c r="H31" i="23"/>
  <c r="E31" i="23"/>
  <c r="F31" i="23"/>
  <c r="G31" i="23"/>
  <c r="I31" i="23"/>
  <c r="C32" i="23"/>
  <c r="D52" i="23"/>
  <c r="A53" i="23"/>
  <c r="B52" i="23"/>
  <c r="H32" i="23"/>
  <c r="E32" i="23"/>
  <c r="A54" i="23"/>
  <c r="D53" i="23"/>
  <c r="B53" i="23"/>
  <c r="D54" i="23"/>
  <c r="A55" i="23"/>
  <c r="B54" i="23"/>
  <c r="F32" i="23"/>
  <c r="G32" i="23"/>
  <c r="I32" i="23"/>
  <c r="C33" i="23"/>
  <c r="H33" i="23"/>
  <c r="E33" i="23"/>
  <c r="D55" i="23"/>
  <c r="A56" i="23"/>
  <c r="B55" i="23"/>
  <c r="F33" i="23"/>
  <c r="G33" i="23"/>
  <c r="I33" i="23"/>
  <c r="C34" i="23"/>
  <c r="D56" i="23"/>
  <c r="A57" i="23"/>
  <c r="B56" i="23"/>
  <c r="H34" i="23"/>
  <c r="E34" i="23"/>
  <c r="A58" i="23"/>
  <c r="D57" i="23"/>
  <c r="B57" i="23"/>
  <c r="A59" i="23"/>
  <c r="D58" i="23"/>
  <c r="B58" i="23"/>
  <c r="F34" i="23"/>
  <c r="G34" i="23"/>
  <c r="I34" i="23"/>
  <c r="C35" i="23"/>
  <c r="H35" i="23"/>
  <c r="E35" i="23"/>
  <c r="D59" i="23"/>
  <c r="A60" i="23"/>
  <c r="B59" i="23"/>
  <c r="D60" i="23"/>
  <c r="A61" i="23"/>
  <c r="B60" i="23"/>
  <c r="F35" i="23"/>
  <c r="G35" i="23"/>
  <c r="I35" i="23"/>
  <c r="C36" i="23"/>
  <c r="E36" i="23"/>
  <c r="H36" i="23"/>
  <c r="A62" i="23"/>
  <c r="D61" i="23"/>
  <c r="B61" i="23"/>
  <c r="A63" i="23"/>
  <c r="D62" i="23"/>
  <c r="B62" i="23"/>
  <c r="F36" i="23"/>
  <c r="G36" i="23"/>
  <c r="I36" i="23"/>
  <c r="C37" i="23"/>
  <c r="D63" i="23"/>
  <c r="A64" i="23"/>
  <c r="B63" i="23"/>
  <c r="H37" i="23"/>
  <c r="E37" i="23"/>
  <c r="F37" i="23"/>
  <c r="G37" i="23"/>
  <c r="I37" i="23"/>
  <c r="C38" i="23"/>
  <c r="A65" i="23"/>
  <c r="D64" i="23"/>
  <c r="B64" i="23"/>
  <c r="H38" i="23"/>
  <c r="E38" i="23"/>
  <c r="A66" i="23"/>
  <c r="D65" i="23"/>
  <c r="B65" i="23"/>
  <c r="A67" i="23"/>
  <c r="D66" i="23"/>
  <c r="B66" i="23"/>
  <c r="F38" i="23"/>
  <c r="G38" i="23"/>
  <c r="I38" i="23"/>
  <c r="C39" i="23"/>
  <c r="E39" i="23"/>
  <c r="H39" i="23"/>
  <c r="D67" i="23"/>
  <c r="A68" i="23"/>
  <c r="B67" i="23"/>
  <c r="D68" i="23"/>
  <c r="A69" i="23"/>
  <c r="B68" i="23"/>
  <c r="F39" i="23"/>
  <c r="G39" i="23"/>
  <c r="I39" i="23"/>
  <c r="C40" i="23"/>
  <c r="H40" i="23"/>
  <c r="E40" i="23"/>
  <c r="A70" i="23"/>
  <c r="D69" i="23"/>
  <c r="B69" i="23"/>
  <c r="D70" i="23"/>
  <c r="A71" i="23"/>
  <c r="B70" i="23"/>
  <c r="F40" i="23"/>
  <c r="G40" i="23"/>
  <c r="I40" i="23"/>
  <c r="C41" i="23"/>
  <c r="D71" i="23"/>
  <c r="B71" i="23"/>
  <c r="A72" i="23"/>
  <c r="H41" i="23"/>
  <c r="E41" i="23"/>
  <c r="F41" i="23"/>
  <c r="G41" i="23"/>
  <c r="I41" i="23"/>
  <c r="C42" i="23"/>
  <c r="D72" i="23"/>
  <c r="A73" i="23"/>
  <c r="B72" i="23"/>
  <c r="H42" i="23"/>
  <c r="E42" i="23"/>
  <c r="A74" i="23"/>
  <c r="D73" i="23"/>
  <c r="B73" i="23"/>
  <c r="A75" i="23"/>
  <c r="D74" i="23"/>
  <c r="B74" i="23"/>
  <c r="F42" i="23"/>
  <c r="G42" i="23"/>
  <c r="I42" i="23"/>
  <c r="C43" i="23"/>
  <c r="H43" i="23"/>
  <c r="E43" i="23"/>
  <c r="D75" i="23"/>
  <c r="A76" i="23"/>
  <c r="B75" i="23"/>
  <c r="F43" i="23"/>
  <c r="G43" i="23"/>
  <c r="I43" i="23"/>
  <c r="C44" i="23"/>
  <c r="D76" i="23"/>
  <c r="A77" i="23"/>
  <c r="B76" i="23"/>
  <c r="H44" i="23"/>
  <c r="E44" i="23"/>
  <c r="A78" i="23"/>
  <c r="D77" i="23"/>
  <c r="B77" i="23"/>
  <c r="D78" i="23"/>
  <c r="A79" i="23"/>
  <c r="B78" i="23"/>
  <c r="F44" i="23"/>
  <c r="G44" i="23"/>
  <c r="I44" i="23"/>
  <c r="C45" i="23"/>
  <c r="H45" i="23"/>
  <c r="E45" i="23"/>
  <c r="D79" i="23"/>
  <c r="A80" i="23"/>
  <c r="B79" i="23"/>
  <c r="F45" i="23"/>
  <c r="G45" i="23"/>
  <c r="I45" i="23"/>
  <c r="C46" i="23"/>
  <c r="A81" i="23"/>
  <c r="D80" i="23"/>
  <c r="B80" i="23"/>
  <c r="H46" i="23"/>
  <c r="E46" i="23"/>
  <c r="A82" i="23"/>
  <c r="D81" i="23"/>
  <c r="B81" i="23"/>
  <c r="A83" i="23"/>
  <c r="D82" i="23"/>
  <c r="B82" i="23"/>
  <c r="F46" i="23"/>
  <c r="G46" i="23"/>
  <c r="I46" i="23"/>
  <c r="C47" i="23"/>
  <c r="D83" i="23"/>
  <c r="A84" i="23"/>
  <c r="B83" i="23"/>
  <c r="H47" i="23"/>
  <c r="E47" i="23"/>
  <c r="F47" i="23"/>
  <c r="G47" i="23"/>
  <c r="I47" i="23"/>
  <c r="C48" i="23"/>
  <c r="D84" i="23"/>
  <c r="A85" i="23"/>
  <c r="B84" i="23"/>
  <c r="H48" i="23"/>
  <c r="E48" i="23"/>
  <c r="A86" i="23"/>
  <c r="D85" i="23"/>
  <c r="B85" i="23"/>
  <c r="F48" i="23"/>
  <c r="G48" i="23"/>
  <c r="I48" i="23"/>
  <c r="C49" i="23"/>
  <c r="A87" i="23"/>
  <c r="D86" i="23"/>
  <c r="B86" i="23"/>
  <c r="H49" i="23"/>
  <c r="E49" i="23"/>
  <c r="D87" i="23"/>
  <c r="A88" i="23"/>
  <c r="B87" i="23"/>
  <c r="F49" i="23"/>
  <c r="G49" i="23"/>
  <c r="I49" i="23"/>
  <c r="C50" i="23"/>
  <c r="A89" i="23"/>
  <c r="D88" i="23"/>
  <c r="B88" i="23"/>
  <c r="A90" i="23"/>
  <c r="D89" i="23"/>
  <c r="B89" i="23"/>
  <c r="H50" i="23"/>
  <c r="E50" i="23"/>
  <c r="A91" i="23"/>
  <c r="D90" i="23"/>
  <c r="B90" i="23"/>
  <c r="F50" i="23"/>
  <c r="G50" i="23"/>
  <c r="I50" i="23"/>
  <c r="C51" i="23"/>
  <c r="H51" i="23"/>
  <c r="E51" i="23"/>
  <c r="A92" i="23"/>
  <c r="D91" i="23"/>
  <c r="B91" i="23"/>
  <c r="A93" i="23"/>
  <c r="D92" i="23"/>
  <c r="B92" i="23"/>
  <c r="F51" i="23"/>
  <c r="G51" i="23"/>
  <c r="I51" i="23" s="1"/>
  <c r="C52" i="23" s="1"/>
  <c r="H52" i="23"/>
  <c r="E52" i="23"/>
  <c r="A94" i="23"/>
  <c r="D93" i="23"/>
  <c r="B93" i="23"/>
  <c r="F52" i="23"/>
  <c r="G52" i="23"/>
  <c r="I52" i="23" s="1"/>
  <c r="C53" i="23" s="1"/>
  <c r="A95" i="23"/>
  <c r="D94" i="23"/>
  <c r="B94" i="23"/>
  <c r="A96" i="23"/>
  <c r="D95" i="23"/>
  <c r="B95" i="23"/>
  <c r="H53" i="23"/>
  <c r="E53" i="23"/>
  <c r="A97" i="23"/>
  <c r="D96" i="23"/>
  <c r="B96" i="23"/>
  <c r="F53" i="23"/>
  <c r="G53" i="23"/>
  <c r="I53" i="23"/>
  <c r="C54" i="23"/>
  <c r="A98" i="23"/>
  <c r="D97" i="23"/>
  <c r="B97" i="23"/>
  <c r="H54" i="23"/>
  <c r="E54" i="23"/>
  <c r="D98" i="23"/>
  <c r="A99" i="23"/>
  <c r="B98" i="23"/>
  <c r="F54" i="23"/>
  <c r="G54" i="23"/>
  <c r="I54" i="23"/>
  <c r="C55" i="23"/>
  <c r="H55" i="23"/>
  <c r="E55" i="23"/>
  <c r="A100" i="23"/>
  <c r="D99" i="23"/>
  <c r="B99" i="23"/>
  <c r="F55" i="23"/>
  <c r="G55" i="23"/>
  <c r="I55" i="23"/>
  <c r="C56" i="23"/>
  <c r="A101" i="23"/>
  <c r="D100" i="23"/>
  <c r="B100" i="23"/>
  <c r="E56" i="23"/>
  <c r="H56" i="23"/>
  <c r="D101" i="23"/>
  <c r="A102" i="23"/>
  <c r="B101" i="23"/>
  <c r="D102" i="23"/>
  <c r="A103" i="23"/>
  <c r="B102" i="23"/>
  <c r="F56" i="23"/>
  <c r="G56" i="23"/>
  <c r="I56" i="23"/>
  <c r="C57" i="23"/>
  <c r="A104" i="23"/>
  <c r="D103" i="23"/>
  <c r="B103" i="23"/>
  <c r="H57" i="23"/>
  <c r="E57" i="23"/>
  <c r="A105" i="23"/>
  <c r="D104" i="23"/>
  <c r="B104" i="23"/>
  <c r="F57" i="23"/>
  <c r="G57" i="23"/>
  <c r="I57" i="23"/>
  <c r="C58" i="23"/>
  <c r="D105" i="23"/>
  <c r="B105" i="23"/>
  <c r="A106" i="23"/>
  <c r="H58" i="23"/>
  <c r="E58" i="23"/>
  <c r="F58" i="23"/>
  <c r="G58" i="23"/>
  <c r="I58" i="23"/>
  <c r="C59" i="23"/>
  <c r="D106" i="23"/>
  <c r="A107" i="23"/>
  <c r="B106" i="23"/>
  <c r="H59" i="23"/>
  <c r="E59" i="23"/>
  <c r="A108" i="23"/>
  <c r="D107" i="23"/>
  <c r="B107" i="23"/>
  <c r="F59" i="23"/>
  <c r="G59" i="23"/>
  <c r="I59" i="23"/>
  <c r="C60" i="23"/>
  <c r="A109" i="23"/>
  <c r="D108" i="23"/>
  <c r="B108" i="23"/>
  <c r="H60" i="23"/>
  <c r="E60" i="23"/>
  <c r="A110" i="23"/>
  <c r="B109" i="23"/>
  <c r="D109" i="23"/>
  <c r="D110" i="23"/>
  <c r="A111" i="23"/>
  <c r="B110" i="23"/>
  <c r="F60" i="23"/>
  <c r="G60" i="23"/>
  <c r="I60" i="23"/>
  <c r="C61" i="23"/>
  <c r="H61" i="23"/>
  <c r="E61" i="23"/>
  <c r="A112" i="23"/>
  <c r="D111" i="23"/>
  <c r="B111" i="23"/>
  <c r="F61" i="23"/>
  <c r="G61" i="23"/>
  <c r="I61" i="23"/>
  <c r="C62" i="23"/>
  <c r="D112" i="23"/>
  <c r="A113" i="23"/>
  <c r="B112" i="23"/>
  <c r="H62" i="23"/>
  <c r="E62" i="23"/>
  <c r="D113" i="23"/>
  <c r="B113" i="23"/>
  <c r="A114" i="23"/>
  <c r="F62" i="23"/>
  <c r="G62" i="23"/>
  <c r="I62" i="23"/>
  <c r="C63" i="23"/>
  <c r="D114" i="23"/>
  <c r="A115" i="23"/>
  <c r="B114" i="23"/>
  <c r="H63" i="23"/>
  <c r="E63" i="23"/>
  <c r="D115" i="23"/>
  <c r="A116" i="23"/>
  <c r="B115" i="23"/>
  <c r="F63" i="23"/>
  <c r="G63" i="23"/>
  <c r="I63" i="23"/>
  <c r="C64" i="23"/>
  <c r="D116" i="23"/>
  <c r="A117" i="23"/>
  <c r="B116" i="23"/>
  <c r="H64" i="23"/>
  <c r="E64" i="23"/>
  <c r="D117" i="23"/>
  <c r="A118" i="23"/>
  <c r="B117" i="23"/>
  <c r="F64" i="23"/>
  <c r="G64" i="23"/>
  <c r="I64" i="23"/>
  <c r="C65" i="23"/>
  <c r="D118" i="23"/>
  <c r="A119" i="23"/>
  <c r="B118" i="23"/>
  <c r="H65" i="23"/>
  <c r="E65" i="23"/>
  <c r="D119" i="23"/>
  <c r="A120" i="23"/>
  <c r="B119" i="23"/>
  <c r="D120" i="23"/>
  <c r="A121" i="23"/>
  <c r="B120" i="23"/>
  <c r="F65" i="23"/>
  <c r="G65" i="23"/>
  <c r="I65" i="23"/>
  <c r="C66" i="23"/>
  <c r="E66" i="23"/>
  <c r="H66" i="23"/>
  <c r="D121" i="23"/>
  <c r="A122" i="23"/>
  <c r="B121" i="23"/>
  <c r="D122" i="23"/>
  <c r="A123" i="23"/>
  <c r="B122" i="23"/>
  <c r="F66" i="23"/>
  <c r="G66" i="23"/>
  <c r="I66" i="23"/>
  <c r="C67" i="23"/>
  <c r="H67" i="23"/>
  <c r="E67" i="23"/>
  <c r="D123" i="23"/>
  <c r="A124" i="23"/>
  <c r="B123" i="23"/>
  <c r="F67" i="23"/>
  <c r="G67" i="23"/>
  <c r="I67" i="23"/>
  <c r="C68" i="23"/>
  <c r="D124" i="23"/>
  <c r="A125" i="23"/>
  <c r="B124" i="23"/>
  <c r="H68" i="23"/>
  <c r="E68" i="23"/>
  <c r="D125" i="23"/>
  <c r="B125" i="23"/>
  <c r="A126" i="23"/>
  <c r="D126" i="23"/>
  <c r="A127" i="23"/>
  <c r="B126" i="23"/>
  <c r="F68" i="23"/>
  <c r="G68" i="23"/>
  <c r="I68" i="23"/>
  <c r="C69" i="23"/>
  <c r="H69" i="23"/>
  <c r="E69" i="23"/>
  <c r="D127" i="23"/>
  <c r="A128" i="23"/>
  <c r="B127" i="23"/>
  <c r="D128" i="23"/>
  <c r="A129" i="23"/>
  <c r="B128" i="23"/>
  <c r="F69" i="23"/>
  <c r="G69" i="23"/>
  <c r="I69" i="23"/>
  <c r="C70" i="23"/>
  <c r="H70" i="23"/>
  <c r="E70" i="23"/>
  <c r="D129" i="23"/>
  <c r="B129" i="23"/>
  <c r="A130" i="23"/>
  <c r="F70" i="23"/>
  <c r="G70" i="23"/>
  <c r="I70" i="23"/>
  <c r="C71" i="23"/>
  <c r="D130" i="23"/>
  <c r="A131" i="23"/>
  <c r="B130" i="23"/>
  <c r="H71" i="23"/>
  <c r="E71" i="23"/>
  <c r="D131" i="23"/>
  <c r="A132" i="23"/>
  <c r="B131" i="23"/>
  <c r="F71" i="23"/>
  <c r="G71" i="23"/>
  <c r="I71" i="23"/>
  <c r="C72" i="23"/>
  <c r="D132" i="23"/>
  <c r="A133" i="23"/>
  <c r="B132" i="23"/>
  <c r="H72" i="23"/>
  <c r="E72" i="23"/>
  <c r="D133" i="23"/>
  <c r="A134" i="23"/>
  <c r="B133" i="23"/>
  <c r="F72" i="23"/>
  <c r="G72" i="23"/>
  <c r="I72" i="23"/>
  <c r="C73" i="23"/>
  <c r="D134" i="23"/>
  <c r="A135" i="23"/>
  <c r="B134" i="23"/>
  <c r="H73" i="23"/>
  <c r="E73" i="23"/>
  <c r="D135" i="23"/>
  <c r="A136" i="23"/>
  <c r="B135" i="23"/>
  <c r="F73" i="23"/>
  <c r="G73" i="23"/>
  <c r="I73" i="23"/>
  <c r="C74" i="23"/>
  <c r="D136" i="23"/>
  <c r="A137" i="23"/>
  <c r="B136" i="23"/>
  <c r="H74" i="23"/>
  <c r="E74" i="23"/>
  <c r="D137" i="23"/>
  <c r="A138" i="23"/>
  <c r="B137" i="23"/>
  <c r="F74" i="23"/>
  <c r="G74" i="23"/>
  <c r="I74" i="23"/>
  <c r="C75" i="23"/>
  <c r="D138" i="23"/>
  <c r="A139" i="23"/>
  <c r="B138" i="23"/>
  <c r="H75" i="23"/>
  <c r="E75" i="23"/>
  <c r="D139" i="23"/>
  <c r="A140" i="23"/>
  <c r="B139" i="23"/>
  <c r="F75" i="23"/>
  <c r="G75" i="23"/>
  <c r="I75" i="23"/>
  <c r="C76" i="23"/>
  <c r="D140" i="23"/>
  <c r="A141" i="23"/>
  <c r="B140" i="23"/>
  <c r="H76" i="23"/>
  <c r="E76" i="23"/>
  <c r="D141" i="23"/>
  <c r="A142" i="23"/>
  <c r="B141" i="23"/>
  <c r="D142" i="23"/>
  <c r="A143" i="23"/>
  <c r="B142" i="23"/>
  <c r="F76" i="23"/>
  <c r="G76" i="23"/>
  <c r="I76" i="23"/>
  <c r="C77" i="23"/>
  <c r="H77" i="23"/>
  <c r="E77" i="23"/>
  <c r="D143" i="23"/>
  <c r="A144" i="23"/>
  <c r="B143" i="23"/>
  <c r="D144" i="23"/>
  <c r="A145" i="23"/>
  <c r="B144" i="23"/>
  <c r="F77" i="23"/>
  <c r="G77" i="23"/>
  <c r="I77" i="23"/>
  <c r="C78" i="23"/>
  <c r="D145" i="23"/>
  <c r="B145" i="23"/>
  <c r="A146" i="23"/>
  <c r="H78" i="23"/>
  <c r="E78" i="23"/>
  <c r="F78" i="23"/>
  <c r="G78" i="23"/>
  <c r="I78" i="23"/>
  <c r="C79" i="23"/>
  <c r="D146" i="23"/>
  <c r="A147" i="23"/>
  <c r="B146" i="23"/>
  <c r="H79" i="23"/>
  <c r="E79" i="23"/>
  <c r="D147" i="23"/>
  <c r="A148" i="23"/>
  <c r="B147" i="23"/>
  <c r="D148" i="23"/>
  <c r="A149" i="23"/>
  <c r="B148" i="23"/>
  <c r="F79" i="23"/>
  <c r="G79" i="23"/>
  <c r="I79" i="23"/>
  <c r="C80" i="23"/>
  <c r="H80" i="23"/>
  <c r="E80" i="23"/>
  <c r="D149" i="23"/>
  <c r="A150" i="23"/>
  <c r="B149" i="23"/>
  <c r="F80" i="23"/>
  <c r="G80" i="23"/>
  <c r="I80" i="23"/>
  <c r="C81" i="23"/>
  <c r="D150" i="23"/>
  <c r="A151" i="23"/>
  <c r="B150" i="23"/>
  <c r="H81" i="23"/>
  <c r="E81" i="23"/>
  <c r="D151" i="23"/>
  <c r="A152" i="23"/>
  <c r="B151" i="23"/>
  <c r="F81" i="23"/>
  <c r="G81" i="23"/>
  <c r="I81" i="23"/>
  <c r="C82" i="23"/>
  <c r="D152" i="23"/>
  <c r="A153" i="23"/>
  <c r="B152" i="23"/>
  <c r="H82" i="23"/>
  <c r="E82" i="23"/>
  <c r="D153" i="23"/>
  <c r="A154" i="23"/>
  <c r="B153" i="23"/>
  <c r="F82" i="23"/>
  <c r="G82" i="23"/>
  <c r="I82" i="23"/>
  <c r="C83" i="23"/>
  <c r="D154" i="23"/>
  <c r="A155" i="23"/>
  <c r="B154" i="23"/>
  <c r="H83" i="23"/>
  <c r="E83" i="23"/>
  <c r="D155" i="23"/>
  <c r="A156" i="23"/>
  <c r="B155" i="23"/>
  <c r="F83" i="23"/>
  <c r="G83" i="23"/>
  <c r="I83" i="23" s="1"/>
  <c r="C84" i="23" s="1"/>
  <c r="D156" i="23"/>
  <c r="A157" i="23"/>
  <c r="B156" i="23"/>
  <c r="H84" i="23"/>
  <c r="E84" i="23"/>
  <c r="D157" i="23"/>
  <c r="A158" i="23"/>
  <c r="B157" i="23"/>
  <c r="F84" i="23"/>
  <c r="G84" i="23"/>
  <c r="I84" i="23"/>
  <c r="C85" i="23"/>
  <c r="D158" i="23"/>
  <c r="A159" i="23"/>
  <c r="B158" i="23"/>
  <c r="E85" i="23"/>
  <c r="H85" i="23"/>
  <c r="D159" i="23"/>
  <c r="A160" i="23"/>
  <c r="B159" i="23"/>
  <c r="F85" i="23"/>
  <c r="G85" i="23"/>
  <c r="I85" i="23"/>
  <c r="C86" i="23"/>
  <c r="D160" i="23"/>
  <c r="A161" i="23"/>
  <c r="B160" i="23"/>
  <c r="E86" i="23"/>
  <c r="H86" i="23"/>
  <c r="D161" i="23"/>
  <c r="A162" i="23"/>
  <c r="B161" i="23"/>
  <c r="F86" i="23"/>
  <c r="G86" i="23"/>
  <c r="I86" i="23"/>
  <c r="C87" i="23"/>
  <c r="D162" i="23"/>
  <c r="A163" i="23"/>
  <c r="B162" i="23"/>
  <c r="H87" i="23"/>
  <c r="E87" i="23"/>
  <c r="D163" i="23"/>
  <c r="A164" i="23"/>
  <c r="B163" i="23"/>
  <c r="F87" i="23"/>
  <c r="G87" i="23"/>
  <c r="I87" i="23"/>
  <c r="C88" i="23"/>
  <c r="D164" i="23"/>
  <c r="A165" i="23"/>
  <c r="B164" i="23"/>
  <c r="E88" i="23"/>
  <c r="H88" i="23"/>
  <c r="D165" i="23"/>
  <c r="A166" i="23"/>
  <c r="B165" i="23"/>
  <c r="F88" i="23"/>
  <c r="G88" i="23"/>
  <c r="I88" i="23"/>
  <c r="C89" i="23"/>
  <c r="D166" i="23"/>
  <c r="B166" i="23"/>
  <c r="A167" i="23"/>
  <c r="H89" i="23"/>
  <c r="E89" i="23"/>
  <c r="D167" i="23"/>
  <c r="A168" i="23"/>
  <c r="B167" i="23"/>
  <c r="D168" i="23"/>
  <c r="A169" i="23"/>
  <c r="B168" i="23"/>
  <c r="F89" i="23"/>
  <c r="G89" i="23"/>
  <c r="I89" i="23"/>
  <c r="C90" i="23"/>
  <c r="H90" i="23"/>
  <c r="E90" i="23"/>
  <c r="D169" i="23"/>
  <c r="A170" i="23"/>
  <c r="B169" i="23"/>
  <c r="D170" i="23"/>
  <c r="A171" i="23"/>
  <c r="B170" i="23"/>
  <c r="F90" i="23"/>
  <c r="G90" i="23"/>
  <c r="I90" i="23"/>
  <c r="C91" i="23"/>
  <c r="H91" i="23"/>
  <c r="E91" i="23"/>
  <c r="D171" i="23"/>
  <c r="A172" i="23"/>
  <c r="B171" i="23"/>
  <c r="F91" i="23"/>
  <c r="G91" i="23"/>
  <c r="I91" i="23"/>
  <c r="C92" i="23"/>
  <c r="D172" i="23"/>
  <c r="A173" i="23"/>
  <c r="B172" i="23"/>
  <c r="H92" i="23"/>
  <c r="E92" i="23"/>
  <c r="D173" i="23"/>
  <c r="A174" i="23"/>
  <c r="B173" i="23"/>
  <c r="D174" i="23"/>
  <c r="A175" i="23"/>
  <c r="B174" i="23"/>
  <c r="F92" i="23"/>
  <c r="G92" i="23"/>
  <c r="I92" i="23"/>
  <c r="C93" i="23"/>
  <c r="H93" i="23"/>
  <c r="E93" i="23"/>
  <c r="D175" i="23"/>
  <c r="A176" i="23"/>
  <c r="B175" i="23"/>
  <c r="F93" i="23"/>
  <c r="G93" i="23"/>
  <c r="I93" i="23"/>
  <c r="C94" i="23"/>
  <c r="D176" i="23"/>
  <c r="A177" i="23"/>
  <c r="B176" i="23"/>
  <c r="H94" i="23"/>
  <c r="E94" i="23"/>
  <c r="D177" i="23"/>
  <c r="B177" i="23"/>
  <c r="A178" i="23"/>
  <c r="D178" i="23"/>
  <c r="A179" i="23"/>
  <c r="B178" i="23"/>
  <c r="F94" i="23"/>
  <c r="G94" i="23"/>
  <c r="I94" i="23"/>
  <c r="C95" i="23"/>
  <c r="H95" i="23"/>
  <c r="E95" i="23"/>
  <c r="D179" i="23"/>
  <c r="A180" i="23"/>
  <c r="B179" i="23"/>
  <c r="D180" i="23"/>
  <c r="A181" i="23"/>
  <c r="B180" i="23"/>
  <c r="F95" i="23"/>
  <c r="G95" i="23"/>
  <c r="I95" i="23"/>
  <c r="C96" i="23"/>
  <c r="H96" i="23"/>
  <c r="E96" i="23"/>
  <c r="D181" i="23"/>
  <c r="B181" i="23"/>
  <c r="A182" i="23"/>
  <c r="D182" i="23"/>
  <c r="A183" i="23"/>
  <c r="B182" i="23"/>
  <c r="F96" i="23"/>
  <c r="G96" i="23"/>
  <c r="I96" i="23"/>
  <c r="C97" i="23"/>
  <c r="H97" i="23"/>
  <c r="E97" i="23"/>
  <c r="D183" i="23"/>
  <c r="A184" i="23"/>
  <c r="B183" i="23"/>
  <c r="D184" i="23"/>
  <c r="A185" i="23"/>
  <c r="B184" i="23"/>
  <c r="F97" i="23"/>
  <c r="G97" i="23"/>
  <c r="I97" i="23" s="1"/>
  <c r="C98" i="23" s="1"/>
  <c r="D185" i="23"/>
  <c r="A186" i="23"/>
  <c r="B185" i="23"/>
  <c r="E98" i="23"/>
  <c r="H98" i="23"/>
  <c r="F98" i="23"/>
  <c r="G98" i="23"/>
  <c r="I98" i="23" s="1"/>
  <c r="C99" i="23" s="1"/>
  <c r="D186" i="23"/>
  <c r="A187" i="23"/>
  <c r="B186" i="23"/>
  <c r="D187" i="23"/>
  <c r="A188" i="23"/>
  <c r="B187" i="23"/>
  <c r="H99" i="23"/>
  <c r="E99" i="23"/>
  <c r="F99" i="23"/>
  <c r="G99" i="23"/>
  <c r="I99" i="23" s="1"/>
  <c r="C100" i="23" s="1"/>
  <c r="D188" i="23"/>
  <c r="A189" i="23"/>
  <c r="B188" i="23"/>
  <c r="H100" i="23"/>
  <c r="E100" i="23"/>
  <c r="D189" i="23"/>
  <c r="A190" i="23"/>
  <c r="B189" i="23"/>
  <c r="F100" i="23"/>
  <c r="G100" i="23"/>
  <c r="I100" i="23"/>
  <c r="C101" i="23"/>
  <c r="D190" i="23"/>
  <c r="A191" i="23"/>
  <c r="B190" i="23"/>
  <c r="H101" i="23"/>
  <c r="E101" i="23"/>
  <c r="D191" i="23"/>
  <c r="A192" i="23"/>
  <c r="B191" i="23"/>
  <c r="F101" i="23"/>
  <c r="G101" i="23"/>
  <c r="I101" i="23"/>
  <c r="C102" i="23"/>
  <c r="D192" i="23"/>
  <c r="A193" i="23"/>
  <c r="B192" i="23"/>
  <c r="H102" i="23"/>
  <c r="E102" i="23"/>
  <c r="D193" i="23"/>
  <c r="B193" i="23"/>
  <c r="A194" i="23"/>
  <c r="D194" i="23"/>
  <c r="A195" i="23"/>
  <c r="B194" i="23"/>
  <c r="F102" i="23"/>
  <c r="G102" i="23"/>
  <c r="I102" i="23"/>
  <c r="C103" i="23"/>
  <c r="H103" i="23"/>
  <c r="E103" i="23"/>
  <c r="D195" i="23"/>
  <c r="A196" i="23"/>
  <c r="B195" i="23"/>
  <c r="F103" i="23"/>
  <c r="G103" i="23"/>
  <c r="I103" i="23"/>
  <c r="C104" i="23"/>
  <c r="D196" i="23"/>
  <c r="A197" i="23"/>
  <c r="B196" i="23"/>
  <c r="H104" i="23"/>
  <c r="E104" i="23"/>
  <c r="D197" i="23"/>
  <c r="B197" i="23"/>
  <c r="A198" i="23"/>
  <c r="D198" i="23"/>
  <c r="A199" i="23"/>
  <c r="B198" i="23"/>
  <c r="F104" i="23"/>
  <c r="G104" i="23"/>
  <c r="I104" i="23"/>
  <c r="C105" i="23"/>
  <c r="H105" i="23"/>
  <c r="E105" i="23"/>
  <c r="D199" i="23"/>
  <c r="A200" i="23"/>
  <c r="B199" i="23"/>
  <c r="D200" i="23"/>
  <c r="A201" i="23"/>
  <c r="B200" i="23"/>
  <c r="F105" i="23"/>
  <c r="G105" i="23"/>
  <c r="I105" i="23"/>
  <c r="C106" i="23"/>
  <c r="H106" i="23"/>
  <c r="E106" i="23"/>
  <c r="D201" i="23"/>
  <c r="A202" i="23"/>
  <c r="B201" i="23"/>
  <c r="D202" i="23"/>
  <c r="A203" i="23"/>
  <c r="B202" i="23"/>
  <c r="F106" i="23"/>
  <c r="G106" i="23"/>
  <c r="I106" i="23"/>
  <c r="C107" i="23"/>
  <c r="H107" i="23"/>
  <c r="E107" i="23"/>
  <c r="D203" i="23"/>
  <c r="A204" i="23"/>
  <c r="B203" i="23"/>
  <c r="D204" i="23"/>
  <c r="A205" i="23"/>
  <c r="B204" i="23"/>
  <c r="F107" i="23"/>
  <c r="G107" i="23"/>
  <c r="I107" i="23"/>
  <c r="C108" i="23"/>
  <c r="H108" i="23"/>
  <c r="E108" i="23"/>
  <c r="D205" i="23"/>
  <c r="A206" i="23"/>
  <c r="B205" i="23"/>
  <c r="D206" i="23"/>
  <c r="A207" i="23"/>
  <c r="B206" i="23"/>
  <c r="F108" i="23"/>
  <c r="G108" i="23"/>
  <c r="I108" i="23"/>
  <c r="C109" i="23"/>
  <c r="D207" i="23"/>
  <c r="A208" i="23"/>
  <c r="B207" i="23"/>
  <c r="H109" i="23"/>
  <c r="E109" i="23"/>
  <c r="F109" i="23"/>
  <c r="G109" i="23"/>
  <c r="I109" i="23" s="1"/>
  <c r="C110" i="23" s="1"/>
  <c r="D208" i="23"/>
  <c r="A209" i="23"/>
  <c r="B208" i="23"/>
  <c r="D209" i="23"/>
  <c r="B209" i="23"/>
  <c r="A210" i="23"/>
  <c r="H110" i="23"/>
  <c r="E110" i="23"/>
  <c r="F110" i="23"/>
  <c r="G110" i="23"/>
  <c r="I110" i="23" s="1"/>
  <c r="C111" i="23" s="1"/>
  <c r="D210" i="23"/>
  <c r="A211" i="23"/>
  <c r="B210" i="23"/>
  <c r="D211" i="23"/>
  <c r="A212" i="23"/>
  <c r="B211" i="23"/>
  <c r="H111" i="23"/>
  <c r="E111" i="23"/>
  <c r="D212" i="23"/>
  <c r="A213" i="23"/>
  <c r="B212" i="23"/>
  <c r="F111" i="23"/>
  <c r="G111" i="23"/>
  <c r="I111" i="23"/>
  <c r="C112" i="23"/>
  <c r="D213" i="23"/>
  <c r="A214" i="23"/>
  <c r="B213" i="23"/>
  <c r="H112" i="23"/>
  <c r="E112" i="23"/>
  <c r="D214" i="23"/>
  <c r="A215" i="23"/>
  <c r="B214" i="23"/>
  <c r="F112" i="23"/>
  <c r="G112" i="23"/>
  <c r="I112" i="23"/>
  <c r="C113" i="23"/>
  <c r="E113" i="23"/>
  <c r="H113" i="23"/>
  <c r="D215" i="23"/>
  <c r="A216" i="23"/>
  <c r="B215" i="23"/>
  <c r="D216" i="23"/>
  <c r="A217" i="23"/>
  <c r="B216" i="23"/>
  <c r="F113" i="23"/>
  <c r="G113" i="23"/>
  <c r="I113" i="23"/>
  <c r="C114" i="23"/>
  <c r="E114" i="23"/>
  <c r="H114" i="23"/>
  <c r="D217" i="23"/>
  <c r="A218" i="23"/>
  <c r="B217" i="23"/>
  <c r="D218" i="23"/>
  <c r="A219" i="23"/>
  <c r="B218" i="23"/>
  <c r="F114" i="23"/>
  <c r="G114" i="23"/>
  <c r="I114" i="23"/>
  <c r="C115" i="23"/>
  <c r="H115" i="23"/>
  <c r="E115" i="23"/>
  <c r="D219" i="23"/>
  <c r="A220" i="23"/>
  <c r="B219" i="23"/>
  <c r="F115" i="23"/>
  <c r="G115" i="23"/>
  <c r="I115" i="23"/>
  <c r="C116" i="23"/>
  <c r="D220" i="23"/>
  <c r="A221" i="23"/>
  <c r="B220" i="23"/>
  <c r="E116" i="23"/>
  <c r="H116" i="23"/>
  <c r="D221" i="23"/>
  <c r="A222" i="23"/>
  <c r="B221" i="23"/>
  <c r="F116" i="23"/>
  <c r="G116" i="23"/>
  <c r="I116" i="23"/>
  <c r="C117" i="23"/>
  <c r="D222" i="23"/>
  <c r="A223" i="23"/>
  <c r="B222" i="23"/>
  <c r="H117" i="23"/>
  <c r="E117" i="23"/>
  <c r="D223" i="23"/>
  <c r="A224" i="23"/>
  <c r="B223" i="23"/>
  <c r="F117" i="23"/>
  <c r="G117" i="23"/>
  <c r="I117" i="23"/>
  <c r="C118" i="23"/>
  <c r="D224" i="23"/>
  <c r="B224" i="23"/>
  <c r="A225" i="23"/>
  <c r="H118" i="23"/>
  <c r="E118" i="23"/>
  <c r="D225" i="23"/>
  <c r="A226" i="23"/>
  <c r="B225" i="23"/>
  <c r="F118" i="23"/>
  <c r="G118" i="23"/>
  <c r="I118" i="23"/>
  <c r="C119" i="23"/>
  <c r="A227" i="23"/>
  <c r="D226" i="23"/>
  <c r="B226" i="23"/>
  <c r="H119" i="23"/>
  <c r="E119" i="23"/>
  <c r="D227" i="23"/>
  <c r="A228" i="23"/>
  <c r="B227" i="23"/>
  <c r="F119" i="23"/>
  <c r="G119" i="23"/>
  <c r="I119" i="23"/>
  <c r="C120" i="23"/>
  <c r="D228" i="23"/>
  <c r="A229" i="23"/>
  <c r="B228" i="23"/>
  <c r="H120" i="23"/>
  <c r="E120" i="23"/>
  <c r="D229" i="23"/>
  <c r="B229" i="23"/>
  <c r="A230" i="23"/>
  <c r="A231" i="23"/>
  <c r="D230" i="23"/>
  <c r="B230" i="23"/>
  <c r="F120" i="23"/>
  <c r="G120" i="23"/>
  <c r="I120" i="23"/>
  <c r="C121" i="23"/>
  <c r="H121" i="23"/>
  <c r="E121" i="23"/>
  <c r="A232" i="23"/>
  <c r="D231" i="23"/>
  <c r="B231" i="23"/>
  <c r="D232" i="23"/>
  <c r="A233" i="23"/>
  <c r="B232" i="23"/>
  <c r="F121" i="23"/>
  <c r="G121" i="23"/>
  <c r="I121" i="23"/>
  <c r="C122" i="23"/>
  <c r="H122" i="23"/>
  <c r="E122" i="23"/>
  <c r="D233" i="23"/>
  <c r="A234" i="23"/>
  <c r="B233" i="23"/>
  <c r="A235" i="23"/>
  <c r="D234" i="23"/>
  <c r="B234" i="23"/>
  <c r="F122" i="23"/>
  <c r="G122" i="23"/>
  <c r="I122" i="23"/>
  <c r="C123" i="23"/>
  <c r="H123" i="23"/>
  <c r="E123" i="23"/>
  <c r="D235" i="23"/>
  <c r="A236" i="23"/>
  <c r="B235" i="23"/>
  <c r="F123" i="23"/>
  <c r="G123" i="23"/>
  <c r="I123" i="23"/>
  <c r="C124" i="23"/>
  <c r="D236" i="23"/>
  <c r="B236" i="23"/>
  <c r="A237" i="23"/>
  <c r="H124" i="23"/>
  <c r="E124" i="23"/>
  <c r="D237" i="23"/>
  <c r="A238" i="23"/>
  <c r="B237" i="23"/>
  <c r="F124" i="23"/>
  <c r="G124" i="23"/>
  <c r="I124" i="23"/>
  <c r="C125" i="23"/>
  <c r="A239" i="23"/>
  <c r="D238" i="23"/>
  <c r="B238" i="23"/>
  <c r="H125" i="23"/>
  <c r="E125" i="23"/>
  <c r="A240" i="23"/>
  <c r="D239" i="23"/>
  <c r="B239" i="23"/>
  <c r="D240" i="23"/>
  <c r="A241" i="23"/>
  <c r="B240" i="23"/>
  <c r="F125" i="23"/>
  <c r="G125" i="23"/>
  <c r="I125" i="23"/>
  <c r="C126" i="23"/>
  <c r="H126" i="23"/>
  <c r="E126" i="23"/>
  <c r="D241" i="23"/>
  <c r="A242" i="23"/>
  <c r="B241" i="23"/>
  <c r="A243" i="23"/>
  <c r="D242" i="23"/>
  <c r="B242" i="23"/>
  <c r="F126" i="23"/>
  <c r="G126" i="23"/>
  <c r="I126" i="23"/>
  <c r="C127" i="23"/>
  <c r="H127" i="23"/>
  <c r="E127" i="23"/>
  <c r="A244" i="23"/>
  <c r="D243" i="23"/>
  <c r="B243" i="23"/>
  <c r="F127" i="23"/>
  <c r="G127" i="23"/>
  <c r="I127" i="23"/>
  <c r="C128" i="23"/>
  <c r="D244" i="23"/>
  <c r="A245" i="23"/>
  <c r="B244" i="23"/>
  <c r="A246" i="23"/>
  <c r="B245" i="23"/>
  <c r="D245" i="23"/>
  <c r="E128" i="23"/>
  <c r="H128" i="23"/>
  <c r="F128" i="23"/>
  <c r="G128" i="23"/>
  <c r="I128" i="23"/>
  <c r="C129" i="23"/>
  <c r="A247" i="23"/>
  <c r="D246" i="23"/>
  <c r="B246" i="23"/>
  <c r="H129" i="23"/>
  <c r="E129" i="23"/>
  <c r="A248" i="23"/>
  <c r="D247" i="23"/>
  <c r="B247" i="23"/>
  <c r="F129" i="23"/>
  <c r="G129" i="23"/>
  <c r="I129" i="23"/>
  <c r="C130" i="23"/>
  <c r="D248" i="23"/>
  <c r="A249" i="23"/>
  <c r="B248" i="23"/>
  <c r="H130" i="23"/>
  <c r="E130" i="23"/>
  <c r="D249" i="23"/>
  <c r="B249" i="23"/>
  <c r="A250" i="23"/>
  <c r="A251" i="23"/>
  <c r="D250" i="23"/>
  <c r="B250" i="23"/>
  <c r="F130" i="23"/>
  <c r="G130" i="23"/>
  <c r="I130" i="23"/>
  <c r="C131" i="23"/>
  <c r="H131" i="23"/>
  <c r="E131" i="23"/>
  <c r="D251" i="23"/>
  <c r="A252" i="23"/>
  <c r="B251" i="23"/>
  <c r="D252" i="23"/>
  <c r="A253" i="23"/>
  <c r="B252" i="23"/>
  <c r="F131" i="23"/>
  <c r="G131" i="23"/>
  <c r="I131" i="23"/>
  <c r="C132" i="23"/>
  <c r="D253" i="23"/>
  <c r="B253" i="23"/>
  <c r="A254" i="23"/>
  <c r="H132" i="23"/>
  <c r="E132" i="23"/>
  <c r="F132" i="23"/>
  <c r="G132" i="23"/>
  <c r="I132" i="23"/>
  <c r="C133" i="23"/>
  <c r="A255" i="23"/>
  <c r="D254" i="23"/>
  <c r="B254" i="23"/>
  <c r="H133" i="23"/>
  <c r="E133" i="23"/>
  <c r="A256" i="23"/>
  <c r="D255" i="23"/>
  <c r="B255" i="23"/>
  <c r="D256" i="23"/>
  <c r="A257" i="23"/>
  <c r="B256" i="23"/>
  <c r="F133" i="23"/>
  <c r="G133" i="23"/>
  <c r="I133" i="23"/>
  <c r="C134" i="23"/>
  <c r="H134" i="23"/>
  <c r="E134" i="23"/>
  <c r="D257" i="23"/>
  <c r="A258" i="23"/>
  <c r="B257" i="23"/>
  <c r="F134" i="23"/>
  <c r="G134" i="23"/>
  <c r="I134" i="23" s="1"/>
  <c r="C135" i="23" s="1"/>
  <c r="A259" i="23"/>
  <c r="D258" i="23"/>
  <c r="B258" i="23"/>
  <c r="D259" i="23"/>
  <c r="A260" i="23"/>
  <c r="B259" i="23"/>
  <c r="H135" i="23"/>
  <c r="E135" i="23"/>
  <c r="D260" i="23"/>
  <c r="A261" i="23"/>
  <c r="B260" i="23"/>
  <c r="F135" i="23"/>
  <c r="G135" i="23"/>
  <c r="I135" i="23" s="1"/>
  <c r="C136" i="23" s="1"/>
  <c r="H136" i="23"/>
  <c r="E136" i="23"/>
  <c r="D261" i="23"/>
  <c r="B261" i="23"/>
  <c r="A262" i="23"/>
  <c r="A263" i="23"/>
  <c r="D262" i="23"/>
  <c r="B262" i="23"/>
  <c r="F136" i="23"/>
  <c r="G136" i="23"/>
  <c r="I136" i="23"/>
  <c r="C137" i="23"/>
  <c r="H137" i="23"/>
  <c r="E137" i="23"/>
  <c r="A264" i="23"/>
  <c r="B263" i="23"/>
  <c r="D263" i="23"/>
  <c r="D264" i="23"/>
  <c r="A265" i="23"/>
  <c r="B264" i="23"/>
  <c r="F137" i="23"/>
  <c r="G137" i="23"/>
  <c r="I137" i="23"/>
  <c r="C138" i="23"/>
  <c r="H138" i="23"/>
  <c r="E138" i="23"/>
  <c r="D265" i="23"/>
  <c r="A266" i="23"/>
  <c r="B265" i="23"/>
  <c r="F138" i="23"/>
  <c r="G138" i="23"/>
  <c r="I138" i="23"/>
  <c r="C139" i="23"/>
  <c r="A267" i="23"/>
  <c r="D266" i="23"/>
  <c r="B266" i="23"/>
  <c r="H139" i="23"/>
  <c r="E139" i="23"/>
  <c r="D267" i="23"/>
  <c r="B267" i="23"/>
  <c r="A268" i="23"/>
  <c r="D268" i="23"/>
  <c r="A269" i="23"/>
  <c r="B268" i="23"/>
  <c r="F139" i="23"/>
  <c r="G139" i="23"/>
  <c r="I139" i="23"/>
  <c r="C140" i="23"/>
  <c r="H140" i="23"/>
  <c r="E140" i="23"/>
  <c r="D269" i="23"/>
  <c r="A270" i="23"/>
  <c r="B269" i="23"/>
  <c r="F140" i="23"/>
  <c r="G140" i="23"/>
  <c r="I140" i="23"/>
  <c r="C141" i="23"/>
  <c r="A271" i="23"/>
  <c r="D270" i="23"/>
  <c r="B270" i="23"/>
  <c r="H141" i="23"/>
  <c r="E141" i="23"/>
  <c r="A272" i="23"/>
  <c r="D271" i="23"/>
  <c r="B271" i="23"/>
  <c r="D272" i="23"/>
  <c r="A273" i="23"/>
  <c r="B272" i="23"/>
  <c r="F141" i="23"/>
  <c r="G141" i="23"/>
  <c r="I141" i="23"/>
  <c r="C142" i="23"/>
  <c r="H142" i="23"/>
  <c r="E142" i="23"/>
  <c r="D273" i="23"/>
  <c r="B273" i="23"/>
  <c r="A274" i="23"/>
  <c r="A275" i="23"/>
  <c r="D274" i="23"/>
  <c r="B274" i="23"/>
  <c r="F142" i="23"/>
  <c r="G142" i="23"/>
  <c r="I142" i="23"/>
  <c r="C143" i="23"/>
  <c r="H143" i="23"/>
  <c r="E143" i="23"/>
  <c r="D275" i="23"/>
  <c r="A276" i="23"/>
  <c r="B275" i="23"/>
  <c r="F143" i="23"/>
  <c r="G143" i="23"/>
  <c r="I143" i="23"/>
  <c r="C144" i="23"/>
  <c r="D276" i="23"/>
  <c r="A277" i="23"/>
  <c r="B276" i="23"/>
  <c r="H144" i="23"/>
  <c r="E144" i="23"/>
  <c r="A278" i="23"/>
  <c r="D277" i="23"/>
  <c r="B277" i="23"/>
  <c r="A279" i="23"/>
  <c r="D278" i="23"/>
  <c r="B278" i="23"/>
  <c r="F144" i="23"/>
  <c r="G144" i="23"/>
  <c r="I144" i="23"/>
  <c r="C145" i="23"/>
  <c r="H145" i="23"/>
  <c r="E145" i="23"/>
  <c r="A280" i="23"/>
  <c r="D279" i="23"/>
  <c r="B279" i="23"/>
  <c r="A281" i="23"/>
  <c r="D280" i="23"/>
  <c r="B280" i="23"/>
  <c r="F145" i="23"/>
  <c r="G145" i="23"/>
  <c r="I145" i="23"/>
  <c r="C146" i="23"/>
  <c r="E146" i="23"/>
  <c r="H146" i="23"/>
  <c r="A282" i="23"/>
  <c r="D281" i="23"/>
  <c r="B281" i="23"/>
  <c r="A283" i="23"/>
  <c r="D282" i="23"/>
  <c r="B282" i="23"/>
  <c r="F146" i="23"/>
  <c r="G146" i="23"/>
  <c r="I146" i="23"/>
  <c r="C147" i="23"/>
  <c r="H147" i="23"/>
  <c r="E147" i="23"/>
  <c r="A284" i="23"/>
  <c r="B283" i="23"/>
  <c r="D283" i="23"/>
  <c r="A285" i="23"/>
  <c r="D284" i="23"/>
  <c r="B284" i="23"/>
  <c r="F147" i="23"/>
  <c r="G147" i="23"/>
  <c r="I147" i="23"/>
  <c r="C148" i="23"/>
  <c r="H148" i="23"/>
  <c r="E148" i="23"/>
  <c r="A286" i="23"/>
  <c r="D285" i="23"/>
  <c r="B285" i="23"/>
  <c r="F148" i="23"/>
  <c r="G148" i="23"/>
  <c r="I148" i="23"/>
  <c r="C149" i="23"/>
  <c r="A287" i="23"/>
  <c r="D286" i="23"/>
  <c r="B286" i="23"/>
  <c r="H149" i="23"/>
  <c r="E149" i="23"/>
  <c r="D287" i="23"/>
  <c r="A288" i="23"/>
  <c r="B287" i="23"/>
  <c r="F149" i="23"/>
  <c r="G149" i="23"/>
  <c r="I149" i="23"/>
  <c r="C150" i="23"/>
  <c r="D288" i="23"/>
  <c r="A289" i="23"/>
  <c r="B288" i="23"/>
  <c r="H150" i="23"/>
  <c r="E150" i="23"/>
  <c r="B289" i="23"/>
  <c r="A290" i="23"/>
  <c r="D289" i="23"/>
  <c r="F150" i="23"/>
  <c r="G150" i="23"/>
  <c r="I150" i="23"/>
  <c r="C151" i="23"/>
  <c r="A291" i="23"/>
  <c r="B290" i="23"/>
  <c r="D290" i="23"/>
  <c r="H151" i="23"/>
  <c r="E151" i="23"/>
  <c r="D291" i="23"/>
  <c r="A292" i="23"/>
  <c r="B291" i="23"/>
  <c r="F151" i="23"/>
  <c r="G151" i="23"/>
  <c r="I151" i="23"/>
  <c r="C152" i="23"/>
  <c r="D292" i="23"/>
  <c r="A293" i="23"/>
  <c r="B292" i="23"/>
  <c r="H152" i="23"/>
  <c r="E152" i="23"/>
  <c r="D293" i="23"/>
  <c r="A294" i="23"/>
  <c r="B293" i="23"/>
  <c r="F152" i="23"/>
  <c r="G152" i="23"/>
  <c r="I152" i="23"/>
  <c r="C153" i="23"/>
  <c r="A295" i="23"/>
  <c r="D294" i="23"/>
  <c r="B294" i="23"/>
  <c r="D295" i="23"/>
  <c r="A296" i="23"/>
  <c r="B295" i="23"/>
  <c r="H153" i="23"/>
  <c r="E153" i="23"/>
  <c r="F153" i="23"/>
  <c r="G153" i="23"/>
  <c r="I153" i="23" s="1"/>
  <c r="C154" i="23" s="1"/>
  <c r="D296" i="23"/>
  <c r="A297" i="23"/>
  <c r="B296" i="23"/>
  <c r="D297" i="23"/>
  <c r="B297" i="23"/>
  <c r="A298" i="23"/>
  <c r="H154" i="23"/>
  <c r="E154" i="23"/>
  <c r="F154" i="23"/>
  <c r="G154" i="23"/>
  <c r="I154" i="23"/>
  <c r="C155" i="23"/>
  <c r="A299" i="23"/>
  <c r="D298" i="23"/>
  <c r="B298" i="23"/>
  <c r="H155" i="23"/>
  <c r="E155" i="23"/>
  <c r="D299" i="23"/>
  <c r="A300" i="23"/>
  <c r="B299" i="23"/>
  <c r="F155" i="23"/>
  <c r="G155" i="23"/>
  <c r="I155" i="23"/>
  <c r="C156" i="23"/>
  <c r="D300" i="23"/>
  <c r="A301" i="23"/>
  <c r="B300" i="23"/>
  <c r="H156" i="23"/>
  <c r="E156" i="23"/>
  <c r="D301" i="23"/>
  <c r="B301" i="23"/>
  <c r="A302" i="23"/>
  <c r="A303" i="23"/>
  <c r="B302" i="23"/>
  <c r="D302" i="23"/>
  <c r="F156" i="23"/>
  <c r="G156" i="23"/>
  <c r="I156" i="23"/>
  <c r="C157" i="23"/>
  <c r="H157" i="23"/>
  <c r="E157" i="23"/>
  <c r="A304" i="23"/>
  <c r="B303" i="23"/>
  <c r="D303" i="23"/>
  <c r="F157" i="23"/>
  <c r="G157" i="23"/>
  <c r="I157" i="23"/>
  <c r="C158" i="23"/>
  <c r="D304" i="23"/>
  <c r="A305" i="23"/>
  <c r="B304" i="23"/>
  <c r="H158" i="23"/>
  <c r="E158" i="23"/>
  <c r="B305" i="23"/>
  <c r="A306" i="23"/>
  <c r="D305" i="23"/>
  <c r="A307" i="23"/>
  <c r="B306" i="23"/>
  <c r="D306" i="23"/>
  <c r="F158" i="23"/>
  <c r="G158" i="23"/>
  <c r="I158" i="23"/>
  <c r="C159" i="23"/>
  <c r="H159" i="23"/>
  <c r="E159" i="23"/>
  <c r="A308" i="23"/>
  <c r="D307" i="23"/>
  <c r="B307" i="23"/>
  <c r="D308" i="23"/>
  <c r="A309" i="23"/>
  <c r="B308" i="23"/>
  <c r="F159" i="23"/>
  <c r="G159" i="23"/>
  <c r="I159" i="23"/>
  <c r="C160" i="23"/>
  <c r="H160" i="23"/>
  <c r="E160" i="23"/>
  <c r="A310" i="23"/>
  <c r="B309" i="23"/>
  <c r="D309" i="23"/>
  <c r="B310" i="23"/>
  <c r="D310" i="23"/>
  <c r="A311" i="23"/>
  <c r="F160" i="23"/>
  <c r="G160" i="23"/>
  <c r="I160" i="23"/>
  <c r="C161" i="23"/>
  <c r="H161" i="23"/>
  <c r="E161" i="23"/>
  <c r="D311" i="23"/>
  <c r="A312" i="23"/>
  <c r="B311" i="23"/>
  <c r="B312" i="23"/>
  <c r="D312" i="23"/>
  <c r="A313" i="23"/>
  <c r="F161" i="23"/>
  <c r="G161" i="23"/>
  <c r="I161" i="23"/>
  <c r="C162" i="23"/>
  <c r="H162" i="23"/>
  <c r="E162" i="23"/>
  <c r="A314" i="23"/>
  <c r="D313" i="23"/>
  <c r="B313" i="23"/>
  <c r="A315" i="23"/>
  <c r="D314" i="23"/>
  <c r="B314" i="23"/>
  <c r="F162" i="23"/>
  <c r="G162" i="23"/>
  <c r="I162" i="23"/>
  <c r="C163" i="23"/>
  <c r="H163" i="23"/>
  <c r="E163" i="23"/>
  <c r="D315" i="23"/>
  <c r="A316" i="23"/>
  <c r="B315" i="23"/>
  <c r="F163" i="23"/>
  <c r="G163" i="23"/>
  <c r="I163" i="23"/>
  <c r="C164" i="23"/>
  <c r="D316" i="23"/>
  <c r="A317" i="23"/>
  <c r="B316" i="23"/>
  <c r="H164" i="23"/>
  <c r="E164" i="23"/>
  <c r="A318" i="23"/>
  <c r="D317" i="23"/>
  <c r="B317" i="23"/>
  <c r="F164" i="23"/>
  <c r="G164" i="23"/>
  <c r="I164" i="23"/>
  <c r="C165" i="23"/>
  <c r="A319" i="23"/>
  <c r="D318" i="23"/>
  <c r="B318" i="23"/>
  <c r="H165" i="23"/>
  <c r="E165" i="23"/>
  <c r="D319" i="23"/>
  <c r="A320" i="23"/>
  <c r="B319" i="23"/>
  <c r="F165" i="23"/>
  <c r="G165" i="23"/>
  <c r="I165" i="23"/>
  <c r="C166" i="23"/>
  <c r="A321" i="23"/>
  <c r="D320" i="23"/>
  <c r="B320" i="23"/>
  <c r="H166" i="23"/>
  <c r="E166" i="23"/>
  <c r="A322" i="23"/>
  <c r="B321" i="23"/>
  <c r="D321" i="23"/>
  <c r="A323" i="23"/>
  <c r="B322" i="23"/>
  <c r="D322" i="23"/>
  <c r="F166" i="23"/>
  <c r="G166" i="23"/>
  <c r="I166" i="23"/>
  <c r="C167" i="23"/>
  <c r="H167" i="23"/>
  <c r="E167" i="23"/>
  <c r="D323" i="23"/>
  <c r="A324" i="23"/>
  <c r="B323" i="23"/>
  <c r="D324" i="23"/>
  <c r="A325" i="23"/>
  <c r="B324" i="23"/>
  <c r="F167" i="23"/>
  <c r="G167" i="23"/>
  <c r="I167" i="23"/>
  <c r="C168" i="23"/>
  <c r="E168" i="23"/>
  <c r="H168" i="23"/>
  <c r="A326" i="23"/>
  <c r="D325" i="23"/>
  <c r="B325" i="23"/>
  <c r="D326" i="23"/>
  <c r="A327" i="23"/>
  <c r="B326" i="23"/>
  <c r="F168" i="23"/>
  <c r="G168" i="23"/>
  <c r="I168" i="23"/>
  <c r="C169" i="23"/>
  <c r="H169" i="23"/>
  <c r="E169" i="23"/>
  <c r="D327" i="23"/>
  <c r="A328" i="23"/>
  <c r="B327" i="23"/>
  <c r="F169" i="23"/>
  <c r="G169" i="23"/>
  <c r="I169" i="23"/>
  <c r="C170" i="23"/>
  <c r="D328" i="23"/>
  <c r="A329" i="23"/>
  <c r="B328" i="23"/>
  <c r="A330" i="23"/>
  <c r="B329" i="23"/>
  <c r="D329" i="23"/>
  <c r="H170" i="23"/>
  <c r="E170" i="23"/>
  <c r="A331" i="23"/>
  <c r="D330" i="23"/>
  <c r="B330" i="23"/>
  <c r="F170" i="23"/>
  <c r="G170" i="23"/>
  <c r="I170" i="23"/>
  <c r="C171" i="23"/>
  <c r="H171" i="23"/>
  <c r="E171" i="23"/>
  <c r="D331" i="23"/>
  <c r="B331" i="23"/>
  <c r="A332" i="23"/>
  <c r="D332" i="23"/>
  <c r="A333" i="23"/>
  <c r="B332" i="23"/>
  <c r="F171" i="23"/>
  <c r="G171" i="23"/>
  <c r="I171" i="23" s="1"/>
  <c r="C172" i="23" s="1"/>
  <c r="H172" i="23"/>
  <c r="E172" i="23"/>
  <c r="A334" i="23"/>
  <c r="D333" i="23"/>
  <c r="B333" i="23"/>
  <c r="A335" i="23"/>
  <c r="B334" i="23"/>
  <c r="D334" i="23"/>
  <c r="F172" i="23"/>
  <c r="G172" i="23"/>
  <c r="I172" i="23"/>
  <c r="C173" i="23"/>
  <c r="H173" i="23"/>
  <c r="E173" i="23"/>
  <c r="D335" i="23"/>
  <c r="B335" i="23"/>
  <c r="A336" i="23"/>
  <c r="F173" i="23"/>
  <c r="G173" i="23"/>
  <c r="I173" i="23"/>
  <c r="C174" i="23"/>
  <c r="A337" i="23"/>
  <c r="D336" i="23"/>
  <c r="B336" i="23"/>
  <c r="E174" i="23"/>
  <c r="H174" i="23"/>
  <c r="A338" i="23"/>
  <c r="D337" i="23"/>
  <c r="B337" i="23"/>
  <c r="A339" i="23"/>
  <c r="D338" i="23"/>
  <c r="B338" i="23"/>
  <c r="F174" i="23"/>
  <c r="G174" i="23"/>
  <c r="I174" i="23"/>
  <c r="C175" i="23"/>
  <c r="E175" i="23"/>
  <c r="H175" i="23"/>
  <c r="D339" i="23"/>
  <c r="A340" i="23"/>
  <c r="B339" i="23"/>
  <c r="D340" i="23"/>
  <c r="A341" i="23"/>
  <c r="B340" i="23"/>
  <c r="F175" i="23"/>
  <c r="G175" i="23"/>
  <c r="I175" i="23"/>
  <c r="C176" i="23"/>
  <c r="H176" i="23"/>
  <c r="E176" i="23"/>
  <c r="A342" i="23"/>
  <c r="B341" i="23"/>
  <c r="D341" i="23"/>
  <c r="F176" i="23"/>
  <c r="G176" i="23"/>
  <c r="I176" i="23"/>
  <c r="C177" i="23"/>
  <c r="A343" i="23"/>
  <c r="B342" i="23"/>
  <c r="D342" i="23"/>
  <c r="H177" i="23"/>
  <c r="E177" i="23"/>
  <c r="A344" i="23"/>
  <c r="D343" i="23"/>
  <c r="B343" i="23"/>
  <c r="A345" i="23"/>
  <c r="D344" i="23"/>
  <c r="B344" i="23"/>
  <c r="F177" i="23"/>
  <c r="G177" i="23"/>
  <c r="I177" i="23"/>
  <c r="C178" i="23"/>
  <c r="E178" i="23"/>
  <c r="H178" i="23"/>
  <c r="A346" i="23"/>
  <c r="B345" i="23"/>
  <c r="D345" i="23"/>
  <c r="A347" i="23"/>
  <c r="D346" i="23"/>
  <c r="B346" i="23"/>
  <c r="F178" i="23"/>
  <c r="G178" i="23"/>
  <c r="I178" i="23"/>
  <c r="C179" i="23"/>
  <c r="H179" i="23"/>
  <c r="E179" i="23"/>
  <c r="A348" i="23"/>
  <c r="D347" i="23"/>
  <c r="B347" i="23"/>
  <c r="A349" i="23"/>
  <c r="D348" i="23"/>
  <c r="B348" i="23"/>
  <c r="F179" i="23"/>
  <c r="G179" i="23"/>
  <c r="I179" i="23"/>
  <c r="C180" i="23"/>
  <c r="E180" i="23"/>
  <c r="H180" i="23"/>
  <c r="A350" i="23"/>
  <c r="D349" i="23"/>
  <c r="B349" i="23"/>
  <c r="A351" i="23"/>
  <c r="B350" i="23"/>
  <c r="D350" i="23"/>
  <c r="F180" i="23"/>
  <c r="G180" i="23"/>
  <c r="I180" i="23"/>
  <c r="C181" i="23"/>
  <c r="E181" i="23"/>
  <c r="H181" i="23"/>
  <c r="A352" i="23"/>
  <c r="B351" i="23"/>
  <c r="D351" i="23"/>
  <c r="A353" i="23"/>
  <c r="D352" i="23"/>
  <c r="B352" i="23"/>
  <c r="F181" i="23"/>
  <c r="G181" i="23"/>
  <c r="I181" i="23" s="1"/>
  <c r="C182" i="23" s="1"/>
  <c r="H182" i="23"/>
  <c r="E182" i="23"/>
  <c r="A354" i="23"/>
  <c r="B353" i="23"/>
  <c r="D353" i="23"/>
  <c r="A355" i="23"/>
  <c r="D354" i="23"/>
  <c r="B354" i="23"/>
  <c r="F182" i="23"/>
  <c r="G182" i="23"/>
  <c r="I182" i="23"/>
  <c r="C183" i="23"/>
  <c r="H183" i="23"/>
  <c r="E183" i="23"/>
  <c r="A356" i="23"/>
  <c r="D355" i="23"/>
  <c r="B355" i="23"/>
  <c r="A357" i="23"/>
  <c r="D356" i="23"/>
  <c r="B356" i="23"/>
  <c r="F183" i="23"/>
  <c r="G183" i="23"/>
  <c r="I183" i="23"/>
  <c r="C184" i="23"/>
  <c r="H184" i="23"/>
  <c r="E184" i="23"/>
  <c r="A358" i="23"/>
  <c r="D357" i="23"/>
  <c r="B357" i="23"/>
  <c r="B358" i="23"/>
  <c r="D358" i="23"/>
  <c r="A359" i="23"/>
  <c r="F184" i="23"/>
  <c r="G184" i="23"/>
  <c r="I184" i="23"/>
  <c r="C185" i="23"/>
  <c r="H185" i="23"/>
  <c r="E185" i="23"/>
  <c r="A360" i="23"/>
  <c r="D359" i="23"/>
  <c r="B359" i="23"/>
  <c r="F185" i="23"/>
  <c r="G185" i="23"/>
  <c r="I185" i="23"/>
  <c r="C186" i="23"/>
  <c r="A361" i="23"/>
  <c r="D360" i="23"/>
  <c r="B360" i="23"/>
  <c r="H186" i="23"/>
  <c r="E186" i="23"/>
  <c r="D361" i="23"/>
  <c r="B361" i="23"/>
  <c r="A362" i="23"/>
  <c r="F186" i="23"/>
  <c r="G186" i="23"/>
  <c r="I186" i="23"/>
  <c r="C187" i="23"/>
  <c r="D362" i="23"/>
  <c r="A363" i="23"/>
  <c r="B362" i="23"/>
  <c r="H187" i="23"/>
  <c r="E187" i="23"/>
  <c r="A364" i="23"/>
  <c r="D363" i="23"/>
  <c r="B363" i="23"/>
  <c r="F187" i="23"/>
  <c r="G187" i="23"/>
  <c r="I187" i="23"/>
  <c r="C188" i="23"/>
  <c r="A365" i="23"/>
  <c r="D364" i="23"/>
  <c r="B364" i="23"/>
  <c r="H188" i="23"/>
  <c r="E188" i="23"/>
  <c r="D365" i="23"/>
  <c r="B365" i="23"/>
  <c r="A366" i="23"/>
  <c r="F188" i="23"/>
  <c r="G188" i="23"/>
  <c r="I188" i="23" s="1"/>
  <c r="C189" i="23" s="1"/>
  <c r="B366" i="23"/>
  <c r="A367" i="23"/>
  <c r="D366" i="23"/>
  <c r="H189" i="23"/>
  <c r="E189" i="23"/>
  <c r="A368" i="23"/>
  <c r="D367" i="23"/>
  <c r="B367" i="23"/>
  <c r="F189" i="23"/>
  <c r="G189" i="23"/>
  <c r="I189" i="23" s="1"/>
  <c r="C190" i="23" s="1"/>
  <c r="A369" i="23"/>
  <c r="D368" i="23"/>
  <c r="B368" i="23"/>
  <c r="D369" i="23"/>
  <c r="B369" i="23"/>
  <c r="A370" i="23"/>
  <c r="H190" i="23"/>
  <c r="E190" i="23"/>
  <c r="B370" i="23"/>
  <c r="A371" i="23"/>
  <c r="D370" i="23"/>
  <c r="F190" i="23"/>
  <c r="G190" i="23"/>
  <c r="I190" i="23"/>
  <c r="C191" i="23"/>
  <c r="H191" i="23"/>
  <c r="E191" i="23"/>
  <c r="A372" i="23"/>
  <c r="D371" i="23"/>
  <c r="B371" i="23"/>
  <c r="A373" i="23"/>
  <c r="B372" i="23"/>
  <c r="D372" i="23"/>
  <c r="F191" i="23"/>
  <c r="G191" i="23"/>
  <c r="I191" i="23"/>
  <c r="C192" i="23"/>
  <c r="H192" i="23"/>
  <c r="E192" i="23"/>
  <c r="D373" i="23"/>
  <c r="B373" i="23"/>
  <c r="A374" i="23"/>
  <c r="F192" i="23"/>
  <c r="G192" i="23"/>
  <c r="I192" i="23"/>
  <c r="C193" i="23"/>
  <c r="A375" i="23"/>
  <c r="B374" i="23"/>
  <c r="D374" i="23"/>
  <c r="H193" i="23"/>
  <c r="E193" i="23"/>
  <c r="D375" i="23"/>
  <c r="A376" i="23"/>
  <c r="B375" i="23"/>
  <c r="F193" i="23"/>
  <c r="G193" i="23"/>
  <c r="I193" i="23"/>
  <c r="C194" i="23"/>
  <c r="D376" i="23"/>
  <c r="B376" i="23"/>
  <c r="A377" i="23"/>
  <c r="E194" i="23"/>
  <c r="H194" i="23"/>
  <c r="B377" i="23"/>
  <c r="D377" i="23"/>
  <c r="F194" i="23"/>
  <c r="G194" i="23"/>
  <c r="I194" i="23"/>
  <c r="C195" i="23"/>
  <c r="H195" i="23"/>
  <c r="E195" i="23"/>
  <c r="F195" i="23"/>
  <c r="G195" i="23"/>
  <c r="I195" i="23" s="1"/>
  <c r="C196" i="23" s="1"/>
  <c r="H196" i="23"/>
  <c r="E196" i="23"/>
  <c r="F196" i="23"/>
  <c r="G196" i="23"/>
  <c r="I196" i="23"/>
  <c r="C197" i="23"/>
  <c r="H197" i="23"/>
  <c r="E197" i="23"/>
  <c r="F197" i="23"/>
  <c r="G197" i="23"/>
  <c r="I197" i="23"/>
  <c r="C198" i="23"/>
  <c r="H198" i="23"/>
  <c r="E198" i="23"/>
  <c r="F198" i="23"/>
  <c r="G198" i="23"/>
  <c r="I198" i="23"/>
  <c r="C199" i="23"/>
  <c r="H199" i="23"/>
  <c r="E199" i="23"/>
  <c r="F199" i="23"/>
  <c r="G199" i="23"/>
  <c r="I199" i="23"/>
  <c r="C200" i="23"/>
  <c r="H200" i="23"/>
  <c r="E200" i="23"/>
  <c r="F200" i="23"/>
  <c r="G200" i="23"/>
  <c r="I200" i="23"/>
  <c r="C201" i="23"/>
  <c r="H201" i="23"/>
  <c r="E201" i="23"/>
  <c r="F201" i="23"/>
  <c r="G201" i="23"/>
  <c r="I201" i="23"/>
  <c r="C202" i="23"/>
  <c r="H202" i="23"/>
  <c r="E202" i="23"/>
  <c r="F202" i="23"/>
  <c r="G202" i="23"/>
  <c r="I202" i="23"/>
  <c r="C203" i="23"/>
  <c r="H203" i="23"/>
  <c r="E203" i="23"/>
  <c r="F203" i="23"/>
  <c r="G203" i="23"/>
  <c r="I203" i="23"/>
  <c r="C204" i="23"/>
  <c r="E204" i="23"/>
  <c r="H204" i="23"/>
  <c r="F204" i="23"/>
  <c r="G204" i="23"/>
  <c r="I204" i="23"/>
  <c r="C205" i="23"/>
  <c r="H205" i="23"/>
  <c r="E205" i="23"/>
  <c r="F205" i="23"/>
  <c r="G205" i="23"/>
  <c r="I205" i="23"/>
  <c r="C206" i="23"/>
  <c r="H206" i="23"/>
  <c r="E206" i="23"/>
  <c r="F206" i="23"/>
  <c r="G206" i="23"/>
  <c r="I206" i="23"/>
  <c r="C207" i="23"/>
  <c r="H207" i="23"/>
  <c r="E207" i="23"/>
  <c r="F207" i="23"/>
  <c r="G207" i="23"/>
  <c r="I207" i="23"/>
  <c r="C208" i="23"/>
  <c r="H208" i="23"/>
  <c r="E208" i="23"/>
  <c r="F208" i="23"/>
  <c r="G208" i="23"/>
  <c r="I208" i="23"/>
  <c r="C209" i="23"/>
  <c r="E209" i="23"/>
  <c r="H209" i="23"/>
  <c r="F209" i="23"/>
  <c r="G209" i="23"/>
  <c r="I209" i="23"/>
  <c r="C210" i="23"/>
  <c r="H210" i="23"/>
  <c r="E210" i="23"/>
  <c r="F210" i="23"/>
  <c r="G210" i="23"/>
  <c r="I210" i="23"/>
  <c r="C211" i="23"/>
  <c r="H211" i="23"/>
  <c r="E211" i="23"/>
  <c r="F211" i="23"/>
  <c r="G211" i="23"/>
  <c r="I211" i="23"/>
  <c r="C212" i="23"/>
  <c r="H212" i="23"/>
  <c r="E212" i="23"/>
  <c r="F212" i="23"/>
  <c r="G212" i="23"/>
  <c r="I212" i="23"/>
  <c r="C213" i="23"/>
  <c r="H213" i="23"/>
  <c r="E213" i="23"/>
  <c r="F213" i="23"/>
  <c r="G213" i="23"/>
  <c r="I213" i="23"/>
  <c r="C214" i="23"/>
  <c r="E214" i="23"/>
  <c r="H214" i="23"/>
  <c r="F214" i="23"/>
  <c r="G214" i="23"/>
  <c r="I214" i="23"/>
  <c r="C215" i="23"/>
  <c r="H215" i="23"/>
  <c r="E215" i="23"/>
  <c r="F215" i="23"/>
  <c r="G215" i="23"/>
  <c r="I215" i="23"/>
  <c r="C216" i="23"/>
  <c r="H216" i="23"/>
  <c r="E216" i="23"/>
  <c r="F216" i="23"/>
  <c r="G216" i="23"/>
  <c r="I216" i="23"/>
  <c r="C217" i="23"/>
  <c r="H217" i="23"/>
  <c r="E217" i="23"/>
  <c r="F217" i="23"/>
  <c r="G217" i="23"/>
  <c r="I217" i="23"/>
  <c r="C218" i="23"/>
  <c r="H218" i="23"/>
  <c r="E218" i="23"/>
  <c r="F218" i="23"/>
  <c r="G218" i="23"/>
  <c r="I218" i="23"/>
  <c r="C219" i="23"/>
  <c r="H219" i="23"/>
  <c r="E219" i="23"/>
  <c r="F219" i="23"/>
  <c r="G219" i="23"/>
  <c r="I219" i="23"/>
  <c r="C220" i="23"/>
  <c r="H220" i="23"/>
  <c r="E220" i="23"/>
  <c r="F220" i="23"/>
  <c r="G220" i="23"/>
  <c r="I220" i="23"/>
  <c r="C221" i="23"/>
  <c r="H221" i="23"/>
  <c r="E221" i="23"/>
  <c r="F221" i="23"/>
  <c r="G221" i="23"/>
  <c r="I221" i="23"/>
  <c r="C222" i="23"/>
  <c r="H222" i="23"/>
  <c r="E222" i="23"/>
  <c r="F222" i="23"/>
  <c r="G222" i="23"/>
  <c r="I222" i="23"/>
  <c r="C223" i="23"/>
  <c r="H223" i="23"/>
  <c r="E223" i="23"/>
  <c r="F223" i="23"/>
  <c r="G223" i="23"/>
  <c r="I223" i="23"/>
  <c r="C224" i="23"/>
  <c r="H224" i="23"/>
  <c r="E224" i="23"/>
  <c r="F224" i="23"/>
  <c r="G224" i="23"/>
  <c r="I224" i="23"/>
  <c r="C225" i="23"/>
  <c r="H225" i="23"/>
  <c r="E225" i="23"/>
  <c r="F225" i="23"/>
  <c r="G225" i="23"/>
  <c r="I225" i="23"/>
  <c r="C226" i="23"/>
  <c r="H226" i="23"/>
  <c r="E226" i="23"/>
  <c r="F226" i="23"/>
  <c r="G226" i="23"/>
  <c r="I226" i="23"/>
  <c r="C227" i="23"/>
  <c r="H227" i="23"/>
  <c r="E227" i="23"/>
  <c r="F227" i="23"/>
  <c r="G227" i="23"/>
  <c r="I227" i="23"/>
  <c r="C228" i="23"/>
  <c r="E228" i="23"/>
  <c r="H228" i="23"/>
  <c r="F228" i="23"/>
  <c r="G228" i="23"/>
  <c r="I228" i="23"/>
  <c r="C229" i="23"/>
  <c r="H229" i="23"/>
  <c r="E229" i="23"/>
  <c r="F229" i="23"/>
  <c r="G229" i="23"/>
  <c r="I229" i="23"/>
  <c r="C230" i="23"/>
  <c r="H230" i="23"/>
  <c r="E230" i="23"/>
  <c r="F230" i="23"/>
  <c r="G230" i="23"/>
  <c r="I230" i="23"/>
  <c r="C231" i="23"/>
  <c r="H231" i="23"/>
  <c r="E231" i="23"/>
  <c r="F231" i="23"/>
  <c r="G231" i="23"/>
  <c r="I231" i="23"/>
  <c r="C232" i="23"/>
  <c r="H232" i="23"/>
  <c r="E232" i="23"/>
  <c r="F232" i="23"/>
  <c r="G232" i="23"/>
  <c r="I232" i="23"/>
  <c r="C233" i="23"/>
  <c r="H233" i="23"/>
  <c r="E233" i="23"/>
  <c r="F233" i="23"/>
  <c r="G233" i="23"/>
  <c r="I233" i="23"/>
  <c r="C234" i="23"/>
  <c r="H234" i="23"/>
  <c r="E234" i="23"/>
  <c r="F234" i="23"/>
  <c r="G234" i="23"/>
  <c r="I234" i="23"/>
  <c r="C235" i="23"/>
  <c r="H235" i="23"/>
  <c r="E235" i="23"/>
  <c r="F235" i="23"/>
  <c r="G235" i="23"/>
  <c r="I235" i="23"/>
  <c r="C236" i="23"/>
  <c r="E236" i="23"/>
  <c r="H236" i="23"/>
  <c r="F236" i="23"/>
  <c r="G236" i="23"/>
  <c r="I236" i="23"/>
  <c r="C237" i="23"/>
  <c r="H237" i="23"/>
  <c r="E237" i="23"/>
  <c r="F237" i="23"/>
  <c r="G237" i="23"/>
  <c r="I237" i="23"/>
  <c r="C238" i="23"/>
  <c r="H238" i="23"/>
  <c r="E238" i="23"/>
  <c r="F238" i="23"/>
  <c r="G238" i="23"/>
  <c r="I238" i="23"/>
  <c r="C239" i="23"/>
  <c r="E239" i="23"/>
  <c r="H239" i="23"/>
  <c r="F239" i="23"/>
  <c r="G239" i="23"/>
  <c r="I239" i="23"/>
  <c r="C240" i="23"/>
  <c r="H240" i="23"/>
  <c r="E240" i="23"/>
  <c r="F240" i="23"/>
  <c r="G240" i="23"/>
  <c r="I240" i="23"/>
  <c r="C241" i="23"/>
  <c r="H241" i="23"/>
  <c r="E241" i="23"/>
  <c r="F241" i="23"/>
  <c r="G241" i="23"/>
  <c r="I241" i="23"/>
  <c r="C242" i="23"/>
  <c r="H242" i="23"/>
  <c r="E242" i="23"/>
  <c r="F242" i="23"/>
  <c r="G242" i="23"/>
  <c r="I242" i="23"/>
  <c r="C243" i="23"/>
  <c r="E243" i="23"/>
  <c r="H243" i="23"/>
  <c r="F243" i="23"/>
  <c r="G243" i="23"/>
  <c r="I243" i="23"/>
  <c r="C244" i="23"/>
  <c r="H244" i="23"/>
  <c r="E244" i="23"/>
  <c r="F244" i="23"/>
  <c r="G244" i="23"/>
  <c r="I244" i="23"/>
  <c r="C245" i="23"/>
  <c r="H245" i="23"/>
  <c r="E245" i="23"/>
  <c r="F245" i="23"/>
  <c r="G245" i="23"/>
  <c r="I245" i="23"/>
  <c r="C246" i="23"/>
  <c r="E246" i="23"/>
  <c r="H246" i="23"/>
  <c r="F246" i="23"/>
  <c r="G246" i="23"/>
  <c r="I246" i="23"/>
  <c r="C247" i="23"/>
  <c r="E247" i="23"/>
  <c r="H247" i="23"/>
  <c r="F247" i="23"/>
  <c r="G247" i="23"/>
  <c r="I247" i="23"/>
  <c r="C248" i="23"/>
  <c r="H248" i="23"/>
  <c r="E248" i="23"/>
  <c r="F248" i="23"/>
  <c r="G248" i="23"/>
  <c r="I248" i="23"/>
  <c r="C249" i="23"/>
  <c r="H249" i="23"/>
  <c r="E249" i="23"/>
  <c r="F249" i="23"/>
  <c r="G249" i="23"/>
  <c r="I249" i="23"/>
  <c r="C250" i="23"/>
  <c r="H250" i="23"/>
  <c r="E250" i="23"/>
  <c r="F250" i="23"/>
  <c r="G250" i="23"/>
  <c r="I250" i="23"/>
  <c r="C251" i="23"/>
  <c r="E251" i="23"/>
  <c r="H251" i="23"/>
  <c r="F251" i="23"/>
  <c r="G251" i="23"/>
  <c r="I251" i="23"/>
  <c r="C252" i="23"/>
  <c r="H252" i="23"/>
  <c r="E252" i="23"/>
  <c r="F252" i="23"/>
  <c r="G252" i="23"/>
  <c r="I252" i="23"/>
  <c r="C253" i="23"/>
  <c r="H253" i="23"/>
  <c r="E253" i="23"/>
  <c r="F253" i="23"/>
  <c r="G253" i="23"/>
  <c r="I253" i="23"/>
  <c r="C254" i="23"/>
  <c r="H254" i="23"/>
  <c r="E254" i="23"/>
  <c r="F254" i="23"/>
  <c r="G254" i="23"/>
  <c r="I254" i="23"/>
  <c r="C255" i="23"/>
  <c r="H255" i="23"/>
  <c r="E255" i="23"/>
  <c r="F255" i="23"/>
  <c r="G255" i="23"/>
  <c r="I255" i="23"/>
  <c r="C256" i="23"/>
  <c r="E256" i="23"/>
  <c r="H256" i="23"/>
  <c r="F256" i="23"/>
  <c r="G256" i="23"/>
  <c r="I256" i="23"/>
  <c r="C257" i="23"/>
  <c r="H257" i="23"/>
  <c r="E257" i="23"/>
  <c r="F257" i="23"/>
  <c r="G257" i="23"/>
  <c r="I257" i="23"/>
  <c r="C258" i="23"/>
  <c r="H258" i="23"/>
  <c r="E258" i="23"/>
  <c r="F258" i="23"/>
  <c r="G258" i="23"/>
  <c r="I258" i="23"/>
  <c r="C259" i="23"/>
  <c r="H259" i="23"/>
  <c r="E259" i="23"/>
  <c r="F259" i="23"/>
  <c r="G259" i="23"/>
  <c r="I259" i="23"/>
  <c r="C260" i="23"/>
  <c r="H260" i="23"/>
  <c r="E260" i="23"/>
  <c r="F260" i="23"/>
  <c r="G260" i="23"/>
  <c r="I260" i="23"/>
  <c r="C261" i="23"/>
  <c r="H261" i="23"/>
  <c r="E261" i="23"/>
  <c r="F261" i="23"/>
  <c r="G261" i="23"/>
  <c r="I261" i="23"/>
  <c r="C262" i="23"/>
  <c r="E262" i="23"/>
  <c r="H262" i="23"/>
  <c r="F262" i="23"/>
  <c r="G262" i="23"/>
  <c r="I262" i="23"/>
  <c r="C263" i="23"/>
  <c r="H263" i="23"/>
  <c r="E263" i="23"/>
  <c r="F263" i="23"/>
  <c r="G263" i="23"/>
  <c r="I263" i="23"/>
  <c r="C264" i="23"/>
  <c r="E264" i="23"/>
  <c r="H264" i="23"/>
  <c r="F264" i="23"/>
  <c r="G264" i="23"/>
  <c r="I264" i="23"/>
  <c r="C265" i="23"/>
  <c r="H265" i="23"/>
  <c r="E265" i="23"/>
  <c r="F265" i="23"/>
  <c r="G265" i="23"/>
  <c r="I265" i="23"/>
  <c r="C266" i="23"/>
  <c r="H266" i="23"/>
  <c r="E266" i="23"/>
  <c r="F266" i="23"/>
  <c r="G266" i="23"/>
  <c r="I266" i="23"/>
  <c r="C267" i="23"/>
  <c r="H267" i="23"/>
  <c r="E267" i="23"/>
  <c r="F267" i="23"/>
  <c r="G267" i="23"/>
  <c r="I267" i="23"/>
  <c r="C268" i="23"/>
  <c r="H268" i="23"/>
  <c r="E268" i="23"/>
  <c r="F268" i="23"/>
  <c r="G268" i="23"/>
  <c r="I268" i="23"/>
  <c r="C269" i="23"/>
  <c r="H269" i="23"/>
  <c r="E269" i="23"/>
  <c r="F269" i="23"/>
  <c r="G269" i="23"/>
  <c r="I269" i="23" s="1"/>
  <c r="C270" i="23" s="1"/>
  <c r="H270" i="23"/>
  <c r="E270" i="23"/>
  <c r="F270" i="23"/>
  <c r="G270" i="23"/>
  <c r="I270" i="23"/>
  <c r="C271" i="23"/>
  <c r="H271" i="23"/>
  <c r="E271" i="23"/>
  <c r="F271" i="23"/>
  <c r="G271" i="23"/>
  <c r="I271" i="23"/>
  <c r="C272" i="23"/>
  <c r="H272" i="23"/>
  <c r="E272" i="23"/>
  <c r="F272" i="23"/>
  <c r="G272" i="23"/>
  <c r="I272" i="23"/>
  <c r="C273" i="23"/>
  <c r="H273" i="23"/>
  <c r="E273" i="23"/>
  <c r="F273" i="23"/>
  <c r="G273" i="23"/>
  <c r="I273" i="23"/>
  <c r="C274" i="23"/>
  <c r="H274" i="23"/>
  <c r="E274" i="23"/>
  <c r="F274" i="23"/>
  <c r="G274" i="23"/>
  <c r="I274" i="23"/>
  <c r="C275" i="23"/>
  <c r="H275" i="23"/>
  <c r="E275" i="23"/>
  <c r="F275" i="23"/>
  <c r="G275" i="23"/>
  <c r="I275" i="23"/>
  <c r="C276" i="23"/>
  <c r="E276" i="23"/>
  <c r="H276" i="23"/>
  <c r="F276" i="23"/>
  <c r="G276" i="23"/>
  <c r="I276" i="23" s="1"/>
  <c r="C277" i="23" s="1"/>
  <c r="H277" i="23"/>
  <c r="E277" i="23"/>
  <c r="F277" i="23"/>
  <c r="G277" i="23"/>
  <c r="I277" i="23"/>
  <c r="C278" i="23"/>
  <c r="E278" i="23"/>
  <c r="H278" i="23"/>
  <c r="F278" i="23"/>
  <c r="G278" i="23"/>
  <c r="I278" i="23"/>
  <c r="C279" i="23"/>
  <c r="H279" i="23"/>
  <c r="E279" i="23"/>
  <c r="F279" i="23"/>
  <c r="G279" i="23"/>
  <c r="I279" i="23"/>
  <c r="C280" i="23"/>
  <c r="E280" i="23"/>
  <c r="H280" i="23"/>
  <c r="F280" i="23"/>
  <c r="G280" i="23"/>
  <c r="I280" i="23" s="1"/>
  <c r="C281" i="23" s="1"/>
  <c r="H281" i="23"/>
  <c r="E281" i="23"/>
  <c r="F281" i="23"/>
  <c r="G281" i="23"/>
  <c r="I281" i="23"/>
  <c r="C282" i="23"/>
  <c r="H282" i="23"/>
  <c r="E282" i="23"/>
  <c r="F282" i="23"/>
  <c r="G282" i="23"/>
  <c r="I282" i="23"/>
  <c r="C283" i="23"/>
  <c r="H283" i="23"/>
  <c r="E283" i="23"/>
  <c r="F283" i="23"/>
  <c r="G283" i="23"/>
  <c r="I283" i="23"/>
  <c r="C284" i="23"/>
  <c r="H284" i="23"/>
  <c r="E284" i="23"/>
  <c r="F284" i="23"/>
  <c r="G284" i="23"/>
  <c r="I284" i="23"/>
  <c r="C285" i="23"/>
  <c r="H285" i="23"/>
  <c r="E285" i="23"/>
  <c r="F285" i="23"/>
  <c r="G285" i="23"/>
  <c r="I285" i="23"/>
  <c r="C286" i="23"/>
  <c r="H286" i="23"/>
  <c r="E286" i="23"/>
  <c r="F286" i="23"/>
  <c r="G286" i="23"/>
  <c r="I286" i="23"/>
  <c r="C287" i="23"/>
  <c r="H287" i="23"/>
  <c r="E287" i="23"/>
  <c r="F287" i="23"/>
  <c r="G287" i="23"/>
  <c r="I287" i="23"/>
  <c r="C288" i="23"/>
  <c r="H288" i="23"/>
  <c r="E288" i="23"/>
  <c r="F288" i="23"/>
  <c r="G288" i="23"/>
  <c r="I288" i="23"/>
  <c r="C289" i="23"/>
  <c r="H289" i="23"/>
  <c r="E289" i="23"/>
  <c r="F289" i="23"/>
  <c r="G289" i="23"/>
  <c r="I289" i="23"/>
  <c r="C290" i="23"/>
  <c r="H290" i="23"/>
  <c r="E290" i="23"/>
  <c r="F290" i="23"/>
  <c r="G290" i="23"/>
  <c r="I290" i="23"/>
  <c r="C291" i="23"/>
  <c r="H291" i="23"/>
  <c r="E291" i="23"/>
  <c r="F291" i="23"/>
  <c r="G291" i="23"/>
  <c r="I291" i="23"/>
  <c r="C292" i="23"/>
  <c r="H292" i="23"/>
  <c r="E292" i="23"/>
  <c r="F292" i="23"/>
  <c r="G292" i="23"/>
  <c r="I292" i="23"/>
  <c r="C293" i="23"/>
  <c r="H293" i="23"/>
  <c r="E293" i="23"/>
  <c r="F293" i="23"/>
  <c r="G293" i="23"/>
  <c r="I293" i="23"/>
  <c r="C294" i="23"/>
  <c r="H294" i="23"/>
  <c r="E294" i="23"/>
  <c r="F294" i="23"/>
  <c r="G294" i="23"/>
  <c r="I294" i="23"/>
  <c r="C295" i="23"/>
  <c r="E295" i="23"/>
  <c r="H295" i="23"/>
  <c r="F295" i="23"/>
  <c r="G295" i="23"/>
  <c r="I295" i="23"/>
  <c r="C296" i="23"/>
  <c r="H296" i="23"/>
  <c r="E296" i="23"/>
  <c r="F296" i="23"/>
  <c r="G296" i="23"/>
  <c r="I296" i="23"/>
  <c r="C297" i="23"/>
  <c r="H297" i="23"/>
  <c r="E297" i="23"/>
  <c r="F297" i="23"/>
  <c r="G297" i="23"/>
  <c r="I297" i="23"/>
  <c r="C298" i="23"/>
  <c r="E298" i="23"/>
  <c r="H298" i="23"/>
  <c r="F298" i="23"/>
  <c r="G298" i="23"/>
  <c r="I298" i="23"/>
  <c r="C299" i="23"/>
  <c r="E299" i="23"/>
  <c r="H299" i="23"/>
  <c r="F299" i="23"/>
  <c r="G299" i="23"/>
  <c r="I299" i="23"/>
  <c r="C300" i="23"/>
  <c r="H300" i="23"/>
  <c r="E300" i="23"/>
  <c r="F300" i="23"/>
  <c r="G300" i="23"/>
  <c r="I300" i="23"/>
  <c r="C301" i="23"/>
  <c r="H301" i="23"/>
  <c r="E301" i="23"/>
  <c r="F301" i="23"/>
  <c r="G301" i="23"/>
  <c r="I301" i="23"/>
  <c r="C302" i="23"/>
  <c r="H302" i="23"/>
  <c r="E302" i="23"/>
  <c r="F302" i="23"/>
  <c r="G302" i="23"/>
  <c r="I302" i="23"/>
  <c r="C303" i="23"/>
  <c r="H303" i="23"/>
  <c r="E303" i="23"/>
  <c r="F303" i="23"/>
  <c r="G303" i="23"/>
  <c r="I303" i="23"/>
  <c r="C304" i="23"/>
  <c r="H304" i="23"/>
  <c r="E304" i="23"/>
  <c r="F304" i="23"/>
  <c r="G304" i="23"/>
  <c r="I304" i="23"/>
  <c r="C305" i="23"/>
  <c r="H305" i="23"/>
  <c r="E305" i="23"/>
  <c r="F305" i="23"/>
  <c r="G305" i="23"/>
  <c r="I305" i="23"/>
  <c r="C306" i="23"/>
  <c r="E306" i="23"/>
  <c r="H306" i="23"/>
  <c r="F306" i="23"/>
  <c r="G306" i="23"/>
  <c r="I306" i="23"/>
  <c r="C307" i="23"/>
  <c r="H307" i="23"/>
  <c r="E307" i="23"/>
  <c r="F307" i="23"/>
  <c r="G307" i="23"/>
  <c r="I307" i="23"/>
  <c r="C308" i="23"/>
  <c r="H308" i="23"/>
  <c r="E308" i="23"/>
  <c r="F308" i="23"/>
  <c r="G308" i="23"/>
  <c r="I308" i="23"/>
  <c r="C309" i="23"/>
  <c r="H309" i="23"/>
  <c r="E309" i="23"/>
  <c r="F309" i="23"/>
  <c r="G309" i="23"/>
  <c r="I309" i="23"/>
  <c r="C310" i="23"/>
  <c r="H310" i="23"/>
  <c r="E310" i="23"/>
  <c r="F310" i="23"/>
  <c r="G310" i="23"/>
  <c r="I310" i="23"/>
  <c r="C311" i="23"/>
  <c r="E311" i="23"/>
  <c r="H311" i="23"/>
  <c r="F311" i="23"/>
  <c r="G311" i="23"/>
  <c r="I311" i="23"/>
  <c r="C312" i="23"/>
  <c r="H312" i="23"/>
  <c r="E312" i="23"/>
  <c r="F312" i="23"/>
  <c r="G312" i="23"/>
  <c r="I312" i="23"/>
  <c r="C313" i="23"/>
  <c r="H313" i="23"/>
  <c r="E313" i="23"/>
  <c r="F313" i="23"/>
  <c r="G313" i="23"/>
  <c r="I313" i="23"/>
  <c r="C314" i="23"/>
  <c r="H314" i="23"/>
  <c r="E314" i="23"/>
  <c r="F314" i="23"/>
  <c r="G314" i="23"/>
  <c r="I314" i="23"/>
  <c r="C315" i="23"/>
  <c r="H315" i="23"/>
  <c r="E315" i="23"/>
  <c r="F315" i="23"/>
  <c r="G315" i="23"/>
  <c r="I315" i="23"/>
  <c r="C316" i="23"/>
  <c r="H316" i="23"/>
  <c r="E316" i="23"/>
  <c r="F316" i="23"/>
  <c r="G316" i="23"/>
  <c r="I316" i="23"/>
  <c r="C317" i="23"/>
  <c r="H317" i="23"/>
  <c r="E317" i="23"/>
  <c r="F317" i="23"/>
  <c r="G317" i="23"/>
  <c r="I317" i="23"/>
  <c r="C318" i="23"/>
  <c r="E318" i="23"/>
  <c r="H318" i="23"/>
  <c r="F318" i="23"/>
  <c r="G318" i="23"/>
  <c r="I318" i="23"/>
  <c r="C319" i="23"/>
  <c r="H319" i="23"/>
  <c r="E319" i="23"/>
  <c r="F319" i="23"/>
  <c r="G319" i="23"/>
  <c r="I319" i="23"/>
  <c r="C320" i="23"/>
  <c r="H320" i="23"/>
  <c r="E320" i="23"/>
  <c r="F320" i="23"/>
  <c r="G320" i="23"/>
  <c r="I320" i="23"/>
  <c r="C321" i="23"/>
  <c r="H321" i="23"/>
  <c r="E321" i="23"/>
  <c r="F321" i="23"/>
  <c r="G321" i="23"/>
  <c r="I321" i="23"/>
  <c r="C322" i="23"/>
  <c r="H322" i="23"/>
  <c r="E322" i="23"/>
  <c r="F322" i="23"/>
  <c r="G322" i="23"/>
  <c r="I322" i="23"/>
  <c r="C323" i="23"/>
  <c r="H323" i="23"/>
  <c r="E323" i="23"/>
  <c r="F323" i="23"/>
  <c r="G323" i="23"/>
  <c r="I323" i="23"/>
  <c r="C324" i="23"/>
  <c r="H324" i="23"/>
  <c r="E324" i="23"/>
  <c r="F324" i="23"/>
  <c r="G324" i="23"/>
  <c r="I324" i="23"/>
  <c r="C325" i="23"/>
  <c r="H325" i="23"/>
  <c r="E325" i="23"/>
  <c r="F325" i="23"/>
  <c r="G325" i="23"/>
  <c r="I325" i="23"/>
  <c r="C326" i="23"/>
  <c r="H326" i="23"/>
  <c r="E326" i="23"/>
  <c r="F326" i="23"/>
  <c r="G326" i="23"/>
  <c r="I326" i="23"/>
  <c r="C327" i="23"/>
  <c r="H327" i="23"/>
  <c r="E327" i="23"/>
  <c r="F327" i="23"/>
  <c r="G327" i="23"/>
  <c r="I327" i="23"/>
  <c r="C328" i="23"/>
  <c r="E328" i="23"/>
  <c r="H328" i="23"/>
  <c r="F328" i="23"/>
  <c r="G328" i="23"/>
  <c r="I328" i="23"/>
  <c r="C329" i="23"/>
  <c r="H329" i="23"/>
  <c r="E329" i="23"/>
  <c r="F329" i="23"/>
  <c r="G329" i="23"/>
  <c r="I329" i="23"/>
  <c r="C330" i="23"/>
  <c r="H330" i="23"/>
  <c r="E330" i="23"/>
  <c r="F330" i="23"/>
  <c r="G330" i="23"/>
  <c r="I330" i="23"/>
  <c r="C331" i="23"/>
  <c r="H331" i="23"/>
  <c r="E331" i="23"/>
  <c r="F331" i="23"/>
  <c r="G331" i="23"/>
  <c r="I331" i="23"/>
  <c r="C332" i="23"/>
  <c r="H332" i="23"/>
  <c r="E332" i="23"/>
  <c r="F332" i="23"/>
  <c r="G332" i="23"/>
  <c r="I332" i="23"/>
  <c r="C333" i="23"/>
  <c r="H333" i="23"/>
  <c r="E333" i="23"/>
  <c r="F333" i="23"/>
  <c r="G333" i="23"/>
  <c r="I333" i="23"/>
  <c r="C334" i="23"/>
  <c r="H334" i="23"/>
  <c r="E334" i="23"/>
  <c r="F334" i="23"/>
  <c r="G334" i="23"/>
  <c r="I334" i="23"/>
  <c r="C335" i="23"/>
  <c r="H335" i="23"/>
  <c r="E335" i="23"/>
  <c r="F335" i="23"/>
  <c r="G335" i="23"/>
  <c r="I335" i="23"/>
  <c r="C336" i="23"/>
  <c r="H336" i="23"/>
  <c r="E336" i="23"/>
  <c r="F336" i="23"/>
  <c r="G336" i="23"/>
  <c r="I336" i="23"/>
  <c r="C337" i="23"/>
  <c r="H337" i="23"/>
  <c r="E337" i="23"/>
  <c r="F337" i="23"/>
  <c r="G337" i="23"/>
  <c r="I337" i="23"/>
  <c r="C338" i="23"/>
  <c r="E338" i="23"/>
  <c r="H338" i="23"/>
  <c r="F338" i="23"/>
  <c r="G338" i="23"/>
  <c r="I338" i="23"/>
  <c r="C339" i="23"/>
  <c r="H339" i="23"/>
  <c r="E339" i="23"/>
  <c r="F339" i="23"/>
  <c r="G339" i="23"/>
  <c r="I339" i="23"/>
  <c r="C340" i="23"/>
  <c r="H340" i="23"/>
  <c r="E340" i="23"/>
  <c r="F340" i="23"/>
  <c r="G340" i="23"/>
  <c r="I340" i="23"/>
  <c r="C341" i="23"/>
  <c r="H341" i="23"/>
  <c r="E341" i="23"/>
  <c r="F341" i="23"/>
  <c r="G341" i="23"/>
  <c r="I341" i="23"/>
  <c r="C342" i="23"/>
  <c r="H342" i="23"/>
  <c r="E342" i="23"/>
  <c r="F342" i="23"/>
  <c r="G342" i="23"/>
  <c r="I342" i="23"/>
  <c r="C343" i="23"/>
  <c r="H343" i="23"/>
  <c r="E343" i="23"/>
  <c r="F343" i="23"/>
  <c r="G343" i="23"/>
  <c r="I343" i="23"/>
  <c r="C344" i="23"/>
  <c r="H344" i="23"/>
  <c r="E344" i="23"/>
  <c r="F344" i="23"/>
  <c r="G344" i="23"/>
  <c r="I344" i="23"/>
  <c r="C345" i="23"/>
  <c r="H345" i="23"/>
  <c r="E345" i="23"/>
  <c r="F345" i="23"/>
  <c r="G345" i="23"/>
  <c r="I345" i="23"/>
  <c r="C346" i="23"/>
  <c r="H346" i="23"/>
  <c r="E346" i="23"/>
  <c r="F346" i="23"/>
  <c r="G346" i="23"/>
  <c r="I346" i="23"/>
  <c r="C347" i="23"/>
  <c r="H347" i="23"/>
  <c r="E347" i="23"/>
  <c r="F347" i="23"/>
  <c r="G347" i="23"/>
  <c r="I347" i="23"/>
  <c r="C348" i="23"/>
  <c r="H348" i="23"/>
  <c r="E348" i="23"/>
  <c r="F348" i="23"/>
  <c r="G348" i="23"/>
  <c r="I348" i="23"/>
  <c r="C349" i="23"/>
  <c r="H349" i="23"/>
  <c r="E349" i="23"/>
  <c r="F349" i="23"/>
  <c r="G349" i="23"/>
  <c r="I349" i="23"/>
  <c r="C350" i="23"/>
  <c r="E350" i="23"/>
  <c r="H350" i="23"/>
  <c r="F350" i="23"/>
  <c r="G350" i="23"/>
  <c r="I350" i="23"/>
  <c r="C351" i="23"/>
  <c r="H351" i="23"/>
  <c r="E351" i="23"/>
  <c r="F351" i="23"/>
  <c r="G351" i="23"/>
  <c r="I351" i="23"/>
  <c r="C352" i="23"/>
  <c r="H352" i="23"/>
  <c r="E352" i="23"/>
  <c r="F352" i="23"/>
  <c r="G352" i="23"/>
  <c r="I352" i="23"/>
  <c r="C353" i="23"/>
  <c r="E353" i="23"/>
  <c r="H353" i="23"/>
  <c r="F353" i="23"/>
  <c r="G353" i="23"/>
  <c r="I353" i="23"/>
  <c r="C354" i="23"/>
  <c r="H354" i="23"/>
  <c r="E354" i="23"/>
  <c r="F354" i="23"/>
  <c r="G354" i="23"/>
  <c r="I354" i="23"/>
  <c r="C355" i="23"/>
  <c r="H355" i="23"/>
  <c r="E355" i="23"/>
  <c r="F355" i="23"/>
  <c r="G355" i="23"/>
  <c r="I355" i="23"/>
  <c r="C356" i="23"/>
  <c r="H356" i="23"/>
  <c r="E356" i="23"/>
  <c r="F356" i="23"/>
  <c r="G356" i="23"/>
  <c r="I356" i="23"/>
  <c r="C357" i="23"/>
  <c r="H357" i="23"/>
  <c r="E357" i="23"/>
  <c r="F357" i="23"/>
  <c r="G357" i="23"/>
  <c r="I357" i="23"/>
  <c r="C358" i="23"/>
  <c r="E358" i="23"/>
  <c r="H358" i="23"/>
  <c r="F358" i="23"/>
  <c r="G358" i="23"/>
  <c r="I358" i="23"/>
  <c r="C359" i="23"/>
  <c r="H359" i="23"/>
  <c r="E359" i="23"/>
  <c r="F359" i="23"/>
  <c r="G359" i="23"/>
  <c r="I359" i="23"/>
  <c r="C360" i="23"/>
  <c r="H360" i="23"/>
  <c r="E360" i="23"/>
  <c r="F360" i="23"/>
  <c r="G360" i="23"/>
  <c r="I360" i="23"/>
  <c r="C361" i="23"/>
  <c r="H361" i="23"/>
  <c r="E361" i="23"/>
  <c r="F361" i="23"/>
  <c r="G361" i="23"/>
  <c r="I361" i="23"/>
  <c r="C362" i="23"/>
  <c r="H362" i="23"/>
  <c r="E362" i="23"/>
  <c r="F362" i="23"/>
  <c r="G362" i="23"/>
  <c r="I362" i="23"/>
  <c r="C363" i="23"/>
  <c r="H363" i="23"/>
  <c r="E363" i="23"/>
  <c r="F363" i="23"/>
  <c r="G363" i="23"/>
  <c r="I363" i="23"/>
  <c r="C364" i="23"/>
  <c r="H364" i="23"/>
  <c r="E364" i="23"/>
  <c r="F364" i="23"/>
  <c r="G364" i="23"/>
  <c r="I364" i="23"/>
  <c r="C365" i="23"/>
  <c r="H365" i="23"/>
  <c r="E365" i="23"/>
  <c r="F365" i="23"/>
  <c r="G365" i="23"/>
  <c r="I365" i="23"/>
  <c r="C366" i="23"/>
  <c r="H366" i="23"/>
  <c r="E366" i="23"/>
  <c r="F366" i="23"/>
  <c r="G366" i="23"/>
  <c r="I366" i="23"/>
  <c r="C367" i="23"/>
  <c r="H367" i="23"/>
  <c r="E367" i="23"/>
  <c r="F367" i="23"/>
  <c r="G367" i="23"/>
  <c r="I367" i="23"/>
  <c r="C368" i="23"/>
  <c r="E368" i="23"/>
  <c r="H368" i="23"/>
  <c r="F368" i="23"/>
  <c r="G368" i="23"/>
  <c r="I368" i="23"/>
  <c r="C369" i="23"/>
  <c r="H369" i="23"/>
  <c r="E369" i="23"/>
  <c r="F369" i="23"/>
  <c r="G369" i="23"/>
  <c r="I369" i="23"/>
  <c r="C370" i="23"/>
  <c r="E370" i="23"/>
  <c r="H370" i="23"/>
  <c r="F370" i="23"/>
  <c r="G370" i="23"/>
  <c r="I370" i="23"/>
  <c r="C371" i="23"/>
  <c r="E371" i="23"/>
  <c r="H371" i="23"/>
  <c r="F371" i="23"/>
  <c r="G371" i="23"/>
  <c r="I371" i="23"/>
  <c r="C372" i="23"/>
  <c r="H372" i="23"/>
  <c r="E372" i="23"/>
  <c r="F372" i="23"/>
  <c r="G372" i="23"/>
  <c r="I372" i="23"/>
  <c r="C373" i="23"/>
  <c r="H373" i="23"/>
  <c r="E373" i="23"/>
  <c r="F373" i="23"/>
  <c r="G373" i="23"/>
  <c r="I373" i="23"/>
  <c r="C374" i="23"/>
  <c r="H374" i="23"/>
  <c r="E374" i="23"/>
  <c r="F374" i="23"/>
  <c r="G374" i="23"/>
  <c r="I374" i="23"/>
  <c r="C375" i="23"/>
  <c r="H375" i="23"/>
  <c r="E375" i="23"/>
  <c r="F375" i="23"/>
  <c r="G375" i="23"/>
  <c r="I375" i="23"/>
  <c r="C376" i="23"/>
  <c r="H376" i="23"/>
  <c r="E376" i="23"/>
  <c r="F376" i="23"/>
  <c r="G376" i="23"/>
  <c r="I376" i="23"/>
  <c r="C377" i="23"/>
  <c r="H377" i="23"/>
  <c r="H10" i="23" s="1"/>
  <c r="E377" i="23"/>
  <c r="H9" i="23" s="1"/>
  <c r="F377" i="23"/>
  <c r="G377" i="23"/>
  <c r="I377" i="23"/>
  <c r="H8" i="23"/>
  <c r="B86" i="1" l="1"/>
  <c r="B94" i="1" s="1"/>
</calcChain>
</file>

<file path=xl/sharedStrings.xml><?xml version="1.0" encoding="utf-8"?>
<sst xmlns="http://schemas.openxmlformats.org/spreadsheetml/2006/main" count="151" uniqueCount="102">
  <si>
    <t>Loan Calculator</t>
  </si>
  <si>
    <t>Enter Values</t>
  </si>
  <si>
    <t>Loan Summary</t>
  </si>
  <si>
    <t>Loan Amount</t>
  </si>
  <si>
    <t>Scheduled Payment</t>
  </si>
  <si>
    <t>Annual Interest Rate</t>
  </si>
  <si>
    <t>Scheduled Number of Payments</t>
  </si>
  <si>
    <t>Loan Period in Years</t>
  </si>
  <si>
    <t>Actual Number of Payments</t>
  </si>
  <si>
    <t>Number of Payments Per Year</t>
  </si>
  <si>
    <t>Total Early Payments</t>
  </si>
  <si>
    <t>Start Date of Loan</t>
  </si>
  <si>
    <t>Total Interest</t>
  </si>
  <si>
    <t>Optional Extra Payments</t>
  </si>
  <si>
    <t>Lender Name:</t>
  </si>
  <si>
    <t>PmtNo.</t>
  </si>
  <si>
    <t>Payment Date</t>
  </si>
  <si>
    <t>Beginning Balance</t>
  </si>
  <si>
    <t>Extra Payment</t>
  </si>
  <si>
    <t>Total Payment</t>
  </si>
  <si>
    <t>Principal</t>
  </si>
  <si>
    <t>Interest</t>
  </si>
  <si>
    <t>Ending Balance</t>
  </si>
  <si>
    <t>ATTACHMENT C</t>
  </si>
  <si>
    <t>RENTAL HOUSING PROGRAM</t>
  </si>
  <si>
    <t>Project Name:</t>
  </si>
  <si>
    <r>
      <t xml:space="preserve">Description (Rehab or New Construction) &amp; </t>
    </r>
    <r>
      <rPr>
        <b/>
        <u/>
        <sz val="12"/>
        <rFont val="Arial"/>
        <family val="2"/>
      </rPr>
      <t>#</t>
    </r>
    <r>
      <rPr>
        <b/>
        <sz val="12"/>
        <rFont val="Arial"/>
        <family val="2"/>
      </rPr>
      <t xml:space="preserve"> of Units</t>
    </r>
  </si>
  <si>
    <t>PROJECT ANALYSIS</t>
  </si>
  <si>
    <t>Other Finance</t>
  </si>
  <si>
    <t xml:space="preserve">            Description</t>
  </si>
  <si>
    <t>Acquisition Cost</t>
  </si>
  <si>
    <t>Site work</t>
  </si>
  <si>
    <t>Demolition</t>
  </si>
  <si>
    <t xml:space="preserve">Direct Construction </t>
  </si>
  <si>
    <t xml:space="preserve">     Profit &amp; Overhead</t>
  </si>
  <si>
    <t xml:space="preserve">     Appliances</t>
  </si>
  <si>
    <t xml:space="preserve">     Hazard &amp; Liability Insurance &amp; Bonds </t>
  </si>
  <si>
    <t xml:space="preserve">     Contingency</t>
  </si>
  <si>
    <t xml:space="preserve">     Building Permits, Licenses &amp; Fees</t>
  </si>
  <si>
    <t>Developer's Fee</t>
  </si>
  <si>
    <t>General Requirements</t>
  </si>
  <si>
    <t>Soft Cost</t>
  </si>
  <si>
    <t xml:space="preserve">     Architect Fees (Design &amp; Supervision)</t>
  </si>
  <si>
    <t xml:space="preserve">     Park Fee</t>
  </si>
  <si>
    <t xml:space="preserve">     Plat Fee</t>
  </si>
  <si>
    <t xml:space="preserve">     Impact Fee</t>
  </si>
  <si>
    <t xml:space="preserve">     Engineering</t>
  </si>
  <si>
    <t xml:space="preserve">     Survey</t>
  </si>
  <si>
    <t xml:space="preserve">     Accounting (Audit)</t>
  </si>
  <si>
    <t xml:space="preserve">     Title/Recording/Closing Costs</t>
  </si>
  <si>
    <t xml:space="preserve">     Appraisal</t>
  </si>
  <si>
    <t xml:space="preserve">     Geotechnical/Soil Testing</t>
  </si>
  <si>
    <t xml:space="preserve">     Environmental Phase 1 (site assessment)</t>
  </si>
  <si>
    <t xml:space="preserve">     Environmental Advertising</t>
  </si>
  <si>
    <t xml:space="preserve">     Market Study</t>
  </si>
  <si>
    <t xml:space="preserve">     Other Professional Fees</t>
  </si>
  <si>
    <t xml:space="preserve">     Soft Cost Contingency</t>
  </si>
  <si>
    <t xml:space="preserve">     Legal Fees</t>
  </si>
  <si>
    <t>Financing Costs</t>
  </si>
  <si>
    <t xml:space="preserve">     Construction Loans</t>
  </si>
  <si>
    <t xml:space="preserve">     Permanent Loans</t>
  </si>
  <si>
    <t xml:space="preserve">     Other Financing Fees</t>
  </si>
  <si>
    <t xml:space="preserve">     Hazard &amp; Liability Insurance</t>
  </si>
  <si>
    <t xml:space="preserve">     Rent-Up Expense/Market Study</t>
  </si>
  <si>
    <t xml:space="preserve">     Rent-Up Reserve Account</t>
  </si>
  <si>
    <t xml:space="preserve">     Operating Reserve Account</t>
  </si>
  <si>
    <t xml:space="preserve">     Replacement Reserve Account</t>
  </si>
  <si>
    <t>Total Development Cost</t>
  </si>
  <si>
    <t>OPERATING INCOME &amp; EXPENSE PROFORMA:</t>
  </si>
  <si>
    <t>REVENUE</t>
  </si>
  <si>
    <t>Year 1</t>
  </si>
  <si>
    <t xml:space="preserve">     Rents </t>
  </si>
  <si>
    <t xml:space="preserve">     Application/Late Fees</t>
  </si>
  <si>
    <t xml:space="preserve">     Vacancy Rate</t>
  </si>
  <si>
    <t>Total Revenue</t>
  </si>
  <si>
    <t>OPERATING EXPENSES</t>
  </si>
  <si>
    <t xml:space="preserve">     Insurance</t>
  </si>
  <si>
    <t xml:space="preserve">     Water/Storm Water Fees</t>
  </si>
  <si>
    <t xml:space="preserve">     Garbage &amp; Trash Removal</t>
  </si>
  <si>
    <t xml:space="preserve">     Repairs &amp; Maintenance </t>
  </si>
  <si>
    <t xml:space="preserve">     Pest Control</t>
  </si>
  <si>
    <t xml:space="preserve">     Landscape Maintenance</t>
  </si>
  <si>
    <t xml:space="preserve">     Appliance Replacement ($100/unit/year)</t>
  </si>
  <si>
    <t xml:space="preserve">     Replacement Reserve($500/unit/year)</t>
  </si>
  <si>
    <t xml:space="preserve">     Property Tax</t>
  </si>
  <si>
    <t xml:space="preserve">     Advertising &amp; Marketing</t>
  </si>
  <si>
    <t xml:space="preserve">     Security</t>
  </si>
  <si>
    <t xml:space="preserve">Management Fees </t>
  </si>
  <si>
    <t xml:space="preserve">General &amp; Administrative Expenses </t>
  </si>
  <si>
    <t>Office Salaries</t>
  </si>
  <si>
    <t>Office Expenses</t>
  </si>
  <si>
    <t>Total Operating Expense</t>
  </si>
  <si>
    <t>Net Operating Income</t>
  </si>
  <si>
    <t>Total Debt Service</t>
  </si>
  <si>
    <t xml:space="preserve">     City Debt</t>
  </si>
  <si>
    <t xml:space="preserve">     Other Debt</t>
  </si>
  <si>
    <t>Available Cash flow</t>
  </si>
  <si>
    <r>
      <t xml:space="preserve">Source: </t>
    </r>
    <r>
      <rPr>
        <u/>
        <sz val="12"/>
        <rFont val="Arial"/>
        <family val="2"/>
      </rPr>
      <t>HOME</t>
    </r>
  </si>
  <si>
    <t>City of El Paso</t>
  </si>
  <si>
    <t>Source:</t>
  </si>
  <si>
    <t xml:space="preserve">     Electricity</t>
  </si>
  <si>
    <t xml:space="preserve">    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</si>
</sst>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_);\([$$-409]#,##0\)"/>
    <numFmt numFmtId="165" formatCode="0_)"/>
    <numFmt numFmtId="166" formatCode="0.00?%_)"/>
    <numFmt numFmtId="167" formatCode="_-* #,##0_-;\-* #,##0_-;_-* &quot;-&quot;_-;_-@_-"/>
    <numFmt numFmtId="168" formatCode="_-* #,##0.00_-;\-* #,##0.00_-;_-* &quot;-&quot;??_-;_-@_-"/>
    <numFmt numFmtId="169" formatCode="_-&quot;£&quot;* #,##0_-;\-&quot;£&quot;* #,##0_-;_-&quot;£&quot;* &quot;-&quot;_-;_-@_-"/>
    <numFmt numFmtId="170" formatCode="_-&quot;£&quot;* #,##0.00_-;\-&quot;£&quot;* #,##0.00_-;_-&quot;£&quot;* &quot;-&quot;??_-;_-@_-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sz val="18"/>
      <color indexed="8"/>
      <name val="Arial"/>
      <family val="2"/>
    </font>
    <font>
      <sz val="10"/>
      <color indexed="23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u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ck">
        <color indexed="54"/>
      </top>
      <bottom style="hair">
        <color indexed="16"/>
      </bottom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3" fillId="2" borderId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8" fillId="3" borderId="0" xfId="5" applyFont="1" applyFill="1" applyBorder="1" applyAlignment="1">
      <alignment horizontal="left"/>
    </xf>
    <xf numFmtId="0" fontId="3" fillId="3" borderId="0" xfId="5" applyFont="1" applyFill="1" applyBorder="1" applyAlignment="1">
      <alignment horizontal="left"/>
    </xf>
    <xf numFmtId="0" fontId="3" fillId="0" borderId="0" xfId="5" applyFont="1" applyBorder="1" applyAlignment="1">
      <alignment horizontal="center"/>
    </xf>
    <xf numFmtId="0" fontId="3" fillId="0" borderId="0" xfId="5" applyFont="1" applyBorder="1"/>
    <xf numFmtId="0" fontId="3" fillId="3" borderId="0" xfId="5" applyFont="1" applyFill="1" applyBorder="1"/>
    <xf numFmtId="0" fontId="3" fillId="3" borderId="1" xfId="5" applyFill="1" applyBorder="1"/>
    <xf numFmtId="0" fontId="3" fillId="3" borderId="0" xfId="5" applyFill="1" applyBorder="1"/>
    <xf numFmtId="0" fontId="3" fillId="0" borderId="0" xfId="5" applyNumberFormat="1" applyFont="1" applyBorder="1" applyAlignment="1">
      <alignment horizontal="left"/>
    </xf>
    <xf numFmtId="0" fontId="3" fillId="3" borderId="0" xfId="5" applyFont="1" applyFill="1" applyBorder="1" applyAlignment="1">
      <alignment horizontal="center"/>
    </xf>
    <xf numFmtId="0" fontId="3" fillId="3" borderId="2" xfId="5" applyFont="1" applyFill="1" applyBorder="1" applyAlignment="1">
      <alignment horizontal="left"/>
    </xf>
    <xf numFmtId="0" fontId="3" fillId="3" borderId="0" xfId="5" applyFont="1" applyFill="1" applyBorder="1" applyAlignment="1">
      <alignment horizontal="right"/>
    </xf>
    <xf numFmtId="44" fontId="3" fillId="3" borderId="3" xfId="2" applyFont="1" applyFill="1" applyBorder="1" applyAlignment="1" applyProtection="1">
      <alignment horizontal="right"/>
      <protection locked="0"/>
    </xf>
    <xf numFmtId="44" fontId="3" fillId="4" borderId="3" xfId="2" applyFont="1" applyFill="1" applyBorder="1" applyAlignment="1">
      <alignment horizontal="right"/>
    </xf>
    <xf numFmtId="166" fontId="3" fillId="3" borderId="4" xfId="5" applyNumberFormat="1" applyFont="1" applyFill="1" applyBorder="1" applyAlignment="1" applyProtection="1">
      <alignment horizontal="right"/>
      <protection locked="0"/>
    </xf>
    <xf numFmtId="165" fontId="3" fillId="4" borderId="4" xfId="5" applyNumberFormat="1" applyFont="1" applyFill="1" applyBorder="1" applyAlignment="1">
      <alignment horizontal="right"/>
    </xf>
    <xf numFmtId="0" fontId="3" fillId="3" borderId="0" xfId="5" applyNumberFormat="1" applyFont="1" applyFill="1" applyBorder="1" applyAlignment="1">
      <alignment horizontal="left"/>
    </xf>
    <xf numFmtId="165" fontId="3" fillId="3" borderId="4" xfId="5" applyNumberFormat="1" applyFont="1" applyFill="1" applyBorder="1" applyAlignment="1" applyProtection="1">
      <alignment horizontal="right"/>
      <protection locked="0"/>
    </xf>
    <xf numFmtId="14" fontId="3" fillId="3" borderId="4" xfId="5" applyNumberFormat="1" applyFont="1" applyFill="1" applyBorder="1" applyAlignment="1" applyProtection="1">
      <alignment horizontal="right"/>
      <protection locked="0"/>
    </xf>
    <xf numFmtId="0" fontId="3" fillId="3" borderId="5" xfId="5" applyFont="1" applyFill="1" applyBorder="1" applyAlignment="1">
      <alignment horizontal="left"/>
    </xf>
    <xf numFmtId="0" fontId="3" fillId="3" borderId="6" xfId="5" applyFont="1" applyFill="1" applyBorder="1" applyAlignment="1">
      <alignment horizontal="right"/>
    </xf>
    <xf numFmtId="44" fontId="3" fillId="3" borderId="4" xfId="2" applyFont="1" applyFill="1" applyBorder="1" applyAlignment="1" applyProtection="1">
      <alignment horizontal="right"/>
      <protection locked="0"/>
    </xf>
    <xf numFmtId="0" fontId="2" fillId="3" borderId="0" xfId="5" applyFont="1" applyFill="1" applyBorder="1" applyAlignment="1">
      <alignment horizontal="right"/>
    </xf>
    <xf numFmtId="0" fontId="3" fillId="3" borderId="0" xfId="5" applyFill="1"/>
    <xf numFmtId="0" fontId="2" fillId="3" borderId="0" xfId="5" applyFont="1" applyFill="1" applyBorder="1" applyAlignment="1" applyProtection="1">
      <alignment horizontal="left" wrapText="1"/>
    </xf>
    <xf numFmtId="0" fontId="2" fillId="3" borderId="7" xfId="5" applyFont="1" applyFill="1" applyBorder="1" applyAlignment="1" applyProtection="1">
      <alignment horizontal="left" wrapText="1" indent="2"/>
    </xf>
    <xf numFmtId="0" fontId="2" fillId="3" borderId="7" xfId="5" applyFont="1" applyFill="1" applyBorder="1" applyAlignment="1" applyProtection="1">
      <alignment horizontal="left" wrapText="1" indent="3"/>
    </xf>
    <xf numFmtId="0" fontId="3" fillId="0" borderId="0" xfId="5" applyNumberFormat="1" applyFont="1" applyBorder="1" applyAlignment="1">
      <alignment wrapText="1"/>
    </xf>
    <xf numFmtId="0" fontId="3" fillId="0" borderId="0" xfId="5" applyFont="1" applyBorder="1" applyAlignment="1">
      <alignment wrapText="1"/>
    </xf>
    <xf numFmtId="0" fontId="2" fillId="3" borderId="1" xfId="5" applyFont="1" applyFill="1" applyBorder="1" applyAlignment="1" applyProtection="1">
      <alignment horizontal="left" wrapText="1" indent="2"/>
    </xf>
    <xf numFmtId="0" fontId="2" fillId="3" borderId="1" xfId="5" applyFont="1" applyFill="1" applyBorder="1" applyAlignment="1" applyProtection="1">
      <alignment horizontal="left" wrapText="1" indent="3"/>
    </xf>
    <xf numFmtId="0" fontId="9" fillId="3" borderId="0" xfId="5" applyFont="1" applyFill="1" applyBorder="1" applyAlignment="1">
      <alignment horizontal="right"/>
    </xf>
    <xf numFmtId="14" fontId="9" fillId="3" borderId="0" xfId="5" applyNumberFormat="1" applyFont="1" applyFill="1" applyBorder="1" applyAlignment="1">
      <alignment horizontal="right"/>
    </xf>
    <xf numFmtId="44" fontId="9" fillId="3" borderId="0" xfId="2" applyFont="1" applyFill="1" applyBorder="1" applyAlignment="1">
      <alignment horizontal="right"/>
    </xf>
    <xf numFmtId="44" fontId="3" fillId="3" borderId="0" xfId="2" applyFont="1" applyFill="1" applyBorder="1" applyAlignment="1" applyProtection="1">
      <alignment horizontal="right"/>
      <protection locked="0"/>
    </xf>
    <xf numFmtId="39" fontId="9" fillId="3" borderId="0" xfId="2" applyNumberFormat="1" applyFont="1" applyFill="1" applyBorder="1" applyAlignment="1">
      <alignment horizontal="right"/>
    </xf>
    <xf numFmtId="43" fontId="3" fillId="3" borderId="0" xfId="2" applyNumberFormat="1" applyFont="1" applyFill="1" applyBorder="1" applyAlignment="1" applyProtection="1">
      <alignment horizontal="right"/>
      <protection locked="0"/>
    </xf>
    <xf numFmtId="0" fontId="3" fillId="0" borderId="0" xfId="5" applyFont="1"/>
    <xf numFmtId="0" fontId="3" fillId="0" borderId="0" xfId="5" applyNumberFormat="1" applyFont="1" applyBorder="1" applyAlignment="1">
      <alignment horizontal="center"/>
    </xf>
    <xf numFmtId="42" fontId="4" fillId="0" borderId="0" xfId="2" applyNumberFormat="1" applyFont="1" applyAlignment="1">
      <alignment horizontal="right"/>
    </xf>
    <xf numFmtId="42" fontId="4" fillId="0" borderId="0" xfId="2" applyNumberFormat="1" applyFont="1" applyBorder="1" applyAlignment="1">
      <alignment horizontal="right"/>
    </xf>
    <xf numFmtId="0" fontId="5" fillId="0" borderId="0" xfId="0" applyFont="1"/>
    <xf numFmtId="44" fontId="4" fillId="0" borderId="0" xfId="2" applyFont="1"/>
    <xf numFmtId="42" fontId="4" fillId="0" borderId="0" xfId="2" applyNumberFormat="1" applyFont="1"/>
    <xf numFmtId="42" fontId="4" fillId="0" borderId="8" xfId="2" applyNumberFormat="1" applyFont="1" applyBorder="1"/>
    <xf numFmtId="42" fontId="4" fillId="0" borderId="0" xfId="2" applyNumberFormat="1" applyFont="1" applyBorder="1"/>
    <xf numFmtId="42" fontId="4" fillId="0" borderId="0" xfId="2" applyNumberFormat="1" applyFont="1" applyFill="1" applyBorder="1"/>
    <xf numFmtId="164" fontId="4" fillId="0" borderId="0" xfId="2" applyNumberFormat="1" applyFont="1"/>
    <xf numFmtId="164" fontId="4" fillId="0" borderId="0" xfId="0" applyNumberFormat="1" applyFont="1"/>
    <xf numFmtId="0" fontId="11" fillId="0" borderId="0" xfId="0" applyFont="1"/>
    <xf numFmtId="44" fontId="12" fillId="0" borderId="0" xfId="1" applyFont="1"/>
    <xf numFmtId="0" fontId="5" fillId="0" borderId="0" xfId="0" quotePrefix="1" applyFont="1"/>
    <xf numFmtId="44" fontId="5" fillId="0" borderId="0" xfId="2" applyFont="1" applyAlignment="1">
      <alignment horizontal="center"/>
    </xf>
    <xf numFmtId="42" fontId="4" fillId="6" borderId="0" xfId="2" applyNumberFormat="1" applyFont="1" applyFill="1" applyAlignment="1">
      <alignment horizontal="right"/>
    </xf>
    <xf numFmtId="42" fontId="5" fillId="6" borderId="9" xfId="2" applyNumberFormat="1" applyFont="1" applyFill="1" applyBorder="1" applyAlignment="1">
      <alignment horizontal="right"/>
    </xf>
    <xf numFmtId="0" fontId="6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42" fontId="4" fillId="7" borderId="0" xfId="2" applyNumberFormat="1" applyFont="1" applyFill="1" applyAlignment="1">
      <alignment horizontal="right"/>
    </xf>
    <xf numFmtId="42" fontId="5" fillId="7" borderId="9" xfId="2" applyNumberFormat="1" applyFont="1" applyFill="1" applyBorder="1" applyAlignment="1">
      <alignment horizontal="right"/>
    </xf>
    <xf numFmtId="42" fontId="5" fillId="6" borderId="9" xfId="2" applyNumberFormat="1" applyFont="1" applyFill="1" applyBorder="1"/>
    <xf numFmtId="42" fontId="5" fillId="0" borderId="0" xfId="2" applyNumberFormat="1" applyFont="1" applyBorder="1"/>
    <xf numFmtId="0" fontId="4" fillId="0" borderId="0" xfId="0" applyFont="1" applyBorder="1"/>
    <xf numFmtId="42" fontId="5" fillId="0" borderId="0" xfId="2" applyNumberFormat="1" applyFont="1" applyBorder="1" applyAlignment="1">
      <alignment horizontal="right"/>
    </xf>
    <xf numFmtId="0" fontId="4" fillId="0" borderId="0" xfId="0" applyFont="1" applyAlignment="1"/>
    <xf numFmtId="164" fontId="4" fillId="0" borderId="0" xfId="2" applyNumberFormat="1" applyFont="1" applyBorder="1"/>
    <xf numFmtId="42" fontId="5" fillId="6" borderId="0" xfId="2" applyNumberFormat="1" applyFont="1" applyFill="1" applyBorder="1"/>
    <xf numFmtId="42" fontId="5" fillId="6" borderId="0" xfId="2" applyNumberFormat="1" applyFont="1" applyFill="1"/>
    <xf numFmtId="42" fontId="5" fillId="6" borderId="0" xfId="2" applyNumberFormat="1" applyFont="1" applyFill="1" applyAlignment="1">
      <alignment horizontal="right"/>
    </xf>
    <xf numFmtId="42" fontId="5" fillId="6" borderId="10" xfId="2" applyNumberFormat="1" applyFont="1" applyFill="1" applyBorder="1"/>
    <xf numFmtId="0" fontId="4" fillId="7" borderId="0" xfId="0" applyFont="1" applyFill="1"/>
    <xf numFmtId="0" fontId="6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Fill="1" applyAlignment="1"/>
    <xf numFmtId="44" fontId="5" fillId="0" borderId="0" xfId="2" applyFont="1" applyFill="1" applyAlignment="1">
      <alignment horizontal="center"/>
    </xf>
    <xf numFmtId="42" fontId="4" fillId="0" borderId="0" xfId="2" applyNumberFormat="1" applyFont="1" applyFill="1"/>
    <xf numFmtId="42" fontId="5" fillId="0" borderId="0" xfId="2" applyNumberFormat="1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2" fillId="3" borderId="11" xfId="5" applyFont="1" applyFill="1" applyBorder="1" applyAlignment="1">
      <alignment horizontal="center"/>
    </xf>
    <xf numFmtId="0" fontId="2" fillId="3" borderId="12" xfId="5" applyFont="1" applyFill="1" applyBorder="1" applyAlignment="1">
      <alignment horizontal="center"/>
    </xf>
    <xf numFmtId="0" fontId="2" fillId="3" borderId="13" xfId="5" applyFont="1" applyFill="1" applyBorder="1" applyAlignment="1">
      <alignment horizontal="center"/>
    </xf>
    <xf numFmtId="0" fontId="3" fillId="3" borderId="11" xfId="5" applyFont="1" applyFill="1" applyBorder="1" applyAlignment="1" applyProtection="1">
      <alignment horizontal="left"/>
      <protection locked="0"/>
    </xf>
    <xf numFmtId="0" fontId="3" fillId="3" borderId="13" xfId="5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5" fillId="0" borderId="0" xfId="0" applyFont="1" applyAlignment="1">
      <alignment horizontal="center"/>
    </xf>
  </cellXfs>
  <cellStyles count="9">
    <cellStyle name="Currency" xfId="1" builtinId="4"/>
    <cellStyle name="Currency 2" xfId="2" xr:uid="{00000000-0005-0000-0000-000001000000}"/>
    <cellStyle name="Dezimal [0]_Compiling Utility Macros" xfId="3" xr:uid="{00000000-0005-0000-0000-000002000000}"/>
    <cellStyle name="Dezimal_Compiling Utility Macros" xfId="4" xr:uid="{00000000-0005-0000-0000-000003000000}"/>
    <cellStyle name="Normal" xfId="0" builtinId="0"/>
    <cellStyle name="Normal 2" xfId="5" xr:uid="{00000000-0005-0000-0000-000005000000}"/>
    <cellStyle name="Standard_Anpassen der Amortisation" xfId="6" xr:uid="{00000000-0005-0000-0000-000006000000}"/>
    <cellStyle name="Währung [0]_Compiling Utility Macros" xfId="7" xr:uid="{00000000-0005-0000-0000-000007000000}"/>
    <cellStyle name="Währung_Compiling Utility Macros" xfId="8" xr:uid="{00000000-0005-0000-0000-000008000000}"/>
  </cellStyles>
  <dxfs count="8">
    <dxf>
      <font>
        <condense val="0"/>
        <extend val="0"/>
        <color auto="1"/>
      </font>
      <fill>
        <patternFill patternType="solid">
          <bgColor indexed="9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-Bob\regular%20rehab\garcia,%20antonia\Part%205%20Annual%20Income%20from%20rehab-07-08-2009-garc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oan%202000-357%20months%20no%20gra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-Bob\regular%20rehab\gonzales,%20linda\add-use%20this%20one%20gonzale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 cost"/>
      <sheetName val="after rehab value"/>
      <sheetName val="add-rehab"/>
      <sheetName val="dates and day calculator"/>
      <sheetName val="worksheet-1"/>
      <sheetName val="worksheet-2 assets "/>
      <sheetName val="assets"/>
      <sheetName val="income"/>
      <sheetName val="Final Income Part 5"/>
      <sheetName val="ck request"/>
      <sheetName val="Loan Data"/>
      <sheetName val="Amortization Table"/>
      <sheetName val="Final"/>
      <sheetName val="Loan Amortization Table"/>
      <sheetName val="tax calculation"/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ize Your Loan Manager"/>
      <sheetName val="Loan Data"/>
      <sheetName val="Loan Amortization Table"/>
      <sheetName val="Summary Graph"/>
      <sheetName val="Macros"/>
      <sheetName val="Lock"/>
      <sheetName val="ChgLoan"/>
      <sheetName val="Intl Data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-rehab"/>
      <sheetName val="ratios"/>
      <sheetName val="bid info"/>
      <sheetName val="ck request"/>
      <sheetName val="worksheet fthb"/>
      <sheetName val="income calculations"/>
      <sheetName val="Loan Data"/>
      <sheetName val="add-use this one gonzal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2"/>
  <sheetViews>
    <sheetView showGridLines="0" topLeftCell="A3" zoomScaleNormal="100" workbookViewId="0">
      <selection activeCell="D6" sqref="D6"/>
    </sheetView>
  </sheetViews>
  <sheetFormatPr defaultColWidth="9.1796875" defaultRowHeight="12.5" x14ac:dyDescent="0.25"/>
  <cols>
    <col min="1" max="1" width="4.7265625" style="6" customWidth="1"/>
    <col min="2" max="2" width="13.26953125" style="6" customWidth="1"/>
    <col min="3" max="3" width="15.453125" style="6" customWidth="1"/>
    <col min="4" max="4" width="14" style="6" customWidth="1"/>
    <col min="5" max="5" width="13" style="6" customWidth="1"/>
    <col min="6" max="6" width="13.7265625" style="6" customWidth="1"/>
    <col min="7" max="7" width="13" style="6" customWidth="1"/>
    <col min="8" max="8" width="13.54296875" style="6" customWidth="1"/>
    <col min="9" max="9" width="15.453125" style="6" customWidth="1"/>
    <col min="10" max="10" width="6.1796875" style="6" customWidth="1"/>
    <col min="11" max="11" width="9.1796875" style="7"/>
    <col min="12" max="12" width="15.26953125" style="7" customWidth="1"/>
    <col min="13" max="16384" width="9.1796875" style="7"/>
  </cols>
  <sheetData>
    <row r="1" spans="1:10" ht="24" customHeight="1" x14ac:dyDescent="0.5">
      <c r="A1" s="4" t="s">
        <v>0</v>
      </c>
      <c r="B1" s="5"/>
      <c r="C1" s="5"/>
      <c r="D1" s="5"/>
      <c r="E1" s="5"/>
      <c r="F1" s="5"/>
      <c r="G1" s="5"/>
      <c r="H1" s="5"/>
      <c r="I1" s="5"/>
    </row>
    <row r="2" spans="1:10" ht="12.75" customHeight="1" thickBot="1" x14ac:dyDescent="0.3">
      <c r="A2" s="8"/>
      <c r="B2" s="8"/>
      <c r="C2" s="8"/>
      <c r="D2" s="8"/>
      <c r="E2" s="8"/>
      <c r="F2" s="8"/>
      <c r="G2" s="8"/>
      <c r="H2" s="8"/>
      <c r="I2" s="8"/>
    </row>
    <row r="3" spans="1:10" ht="3" customHeight="1" thickTop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10" ht="6.75" customHeight="1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10" ht="14.25" customHeight="1" x14ac:dyDescent="0.3">
      <c r="A5" s="8"/>
      <c r="B5" s="85" t="s">
        <v>1</v>
      </c>
      <c r="C5" s="86"/>
      <c r="D5" s="87"/>
      <c r="E5" s="5"/>
      <c r="F5" s="85" t="s">
        <v>2</v>
      </c>
      <c r="G5" s="86"/>
      <c r="H5" s="87"/>
      <c r="I5" s="5"/>
      <c r="J5" s="11"/>
    </row>
    <row r="6" spans="1:10" x14ac:dyDescent="0.25">
      <c r="A6" s="12"/>
      <c r="B6" s="13"/>
      <c r="C6" s="14" t="s">
        <v>3</v>
      </c>
      <c r="D6" s="15">
        <v>1000</v>
      </c>
      <c r="E6" s="5"/>
      <c r="F6" s="13"/>
      <c r="G6" s="14" t="s">
        <v>4</v>
      </c>
      <c r="H6" s="16">
        <f>IF(Values_Entered,-PMT(Interest_Rate/Num_Pmt_Per_Year,Loan_Years*Num_Pmt_Per_Year,Loan_Amount),"")</f>
        <v>5.9955052515275238</v>
      </c>
      <c r="I6" s="5"/>
      <c r="J6" s="11"/>
    </row>
    <row r="7" spans="1:10" x14ac:dyDescent="0.25">
      <c r="A7" s="12"/>
      <c r="B7" s="13"/>
      <c r="C7" s="14" t="s">
        <v>5</v>
      </c>
      <c r="D7" s="17">
        <v>0.06</v>
      </c>
      <c r="E7" s="5"/>
      <c r="F7" s="13"/>
      <c r="G7" s="14" t="s">
        <v>6</v>
      </c>
      <c r="H7" s="18">
        <f>IF(Values_Entered,Loan_Years*Num_Pmt_Per_Year,"")</f>
        <v>360</v>
      </c>
      <c r="I7" s="19"/>
      <c r="J7" s="11"/>
    </row>
    <row r="8" spans="1:10" x14ac:dyDescent="0.25">
      <c r="A8" s="12"/>
      <c r="B8" s="13"/>
      <c r="C8" s="14" t="s">
        <v>7</v>
      </c>
      <c r="D8" s="20">
        <v>30</v>
      </c>
      <c r="E8" s="5"/>
      <c r="F8" s="13"/>
      <c r="G8" s="14" t="s">
        <v>8</v>
      </c>
      <c r="H8" s="18">
        <f>IF(Values_Entered,Number_of_Payments,"")</f>
        <v>360</v>
      </c>
      <c r="I8" s="19"/>
      <c r="J8" s="11"/>
    </row>
    <row r="9" spans="1:10" x14ac:dyDescent="0.25">
      <c r="A9" s="12"/>
      <c r="B9" s="13"/>
      <c r="C9" s="14" t="s">
        <v>9</v>
      </c>
      <c r="D9" s="20">
        <v>12</v>
      </c>
      <c r="E9" s="5"/>
      <c r="F9" s="13"/>
      <c r="G9" s="14" t="s">
        <v>10</v>
      </c>
      <c r="H9" s="16">
        <f>IF(Values_Entered,SUMIF(Beg_Bal,"&gt;0",Extra_Pay),"")</f>
        <v>0</v>
      </c>
      <c r="I9" s="19"/>
      <c r="J9" s="11"/>
    </row>
    <row r="10" spans="1:10" x14ac:dyDescent="0.25">
      <c r="A10" s="12"/>
      <c r="B10" s="13"/>
      <c r="C10" s="14" t="s">
        <v>11</v>
      </c>
      <c r="D10" s="21">
        <v>40190</v>
      </c>
      <c r="E10" s="5"/>
      <c r="F10" s="22"/>
      <c r="G10" s="23" t="s">
        <v>12</v>
      </c>
      <c r="H10" s="16">
        <f>IF(Values_Entered,SUMIF(Beg_Bal,"&gt;0",Int),"")</f>
        <v>1158.3818905499088</v>
      </c>
      <c r="I10" s="19"/>
      <c r="J10" s="11"/>
    </row>
    <row r="11" spans="1:10" x14ac:dyDescent="0.25">
      <c r="A11" s="12"/>
      <c r="B11" s="22"/>
      <c r="C11" s="23" t="s">
        <v>13</v>
      </c>
      <c r="D11" s="24">
        <v>0</v>
      </c>
      <c r="E11" s="5"/>
      <c r="F11" s="8"/>
      <c r="G11" s="8"/>
      <c r="H11" s="8"/>
      <c r="I11" s="19"/>
      <c r="J11" s="11"/>
    </row>
    <row r="12" spans="1:10" x14ac:dyDescent="0.25">
      <c r="A12" s="8"/>
      <c r="B12" s="8"/>
      <c r="C12" s="8"/>
      <c r="D12" s="8"/>
      <c r="E12" s="8"/>
      <c r="F12" s="8"/>
      <c r="G12" s="8"/>
      <c r="H12" s="8"/>
      <c r="I12" s="8"/>
      <c r="J12" s="11"/>
    </row>
    <row r="13" spans="1:10" ht="13" x14ac:dyDescent="0.3">
      <c r="A13" s="8"/>
      <c r="B13" s="25" t="s">
        <v>14</v>
      </c>
      <c r="C13" s="88"/>
      <c r="D13" s="89"/>
      <c r="E13" s="26"/>
      <c r="F13" s="8"/>
      <c r="G13" s="8"/>
      <c r="H13" s="8"/>
      <c r="I13" s="8"/>
      <c r="J13" s="11"/>
    </row>
    <row r="14" spans="1:10" ht="13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11"/>
    </row>
    <row r="15" spans="1:10" ht="3" customHeight="1" thickTop="1" x14ac:dyDescent="0.25">
      <c r="A15" s="9"/>
      <c r="B15" s="9"/>
      <c r="C15" s="9"/>
      <c r="D15" s="9"/>
      <c r="E15" s="9"/>
      <c r="F15" s="9"/>
      <c r="G15" s="9"/>
      <c r="H15" s="9"/>
      <c r="I15" s="9"/>
      <c r="J15" s="11"/>
    </row>
    <row r="16" spans="1:10" s="31" customFormat="1" ht="31.5" customHeight="1" thickBot="1" x14ac:dyDescent="0.35">
      <c r="A16" s="27" t="s">
        <v>15</v>
      </c>
      <c r="B16" s="28" t="s">
        <v>16</v>
      </c>
      <c r="C16" s="28" t="s">
        <v>17</v>
      </c>
      <c r="D16" s="28" t="s">
        <v>4</v>
      </c>
      <c r="E16" s="28" t="s">
        <v>18</v>
      </c>
      <c r="F16" s="28" t="s">
        <v>19</v>
      </c>
      <c r="G16" s="28" t="s">
        <v>20</v>
      </c>
      <c r="H16" s="28" t="s">
        <v>21</v>
      </c>
      <c r="I16" s="29" t="s">
        <v>22</v>
      </c>
      <c r="J16" s="30"/>
    </row>
    <row r="17" spans="1:11" s="31" customFormat="1" ht="3" customHeight="1" thickTop="1" x14ac:dyDescent="0.3">
      <c r="A17" s="9"/>
      <c r="B17" s="32"/>
      <c r="C17" s="32"/>
      <c r="D17" s="32"/>
      <c r="E17" s="32"/>
      <c r="F17" s="32"/>
      <c r="G17" s="32"/>
      <c r="H17" s="32"/>
      <c r="I17" s="33"/>
      <c r="J17" s="30"/>
    </row>
    <row r="18" spans="1:11" s="31" customFormat="1" x14ac:dyDescent="0.25">
      <c r="A18" s="34">
        <f>IF(Values_Entered,1,"")</f>
        <v>1</v>
      </c>
      <c r="B18" s="35">
        <f t="shared" ref="B18:B81" si="0">IF(Pay_Num&lt;&gt;"",DATE(YEAR(Loan_Start),MONTH(Loan_Start)+(Pay_Num)*12/Num_Pmt_Per_Year,DAY(Loan_Start)),"")</f>
        <v>40221</v>
      </c>
      <c r="C18" s="36">
        <f>IF(Values_Entered,Loan_Amount,"")</f>
        <v>1000</v>
      </c>
      <c r="D18" s="36">
        <f>IF(Pay_Num&lt;&gt;"",Scheduled_Monthly_Payment,"")</f>
        <v>5.9955052515275238</v>
      </c>
      <c r="E18" s="37">
        <f t="shared" ref="E18:E81" si="1">IF(AND(Pay_Num&lt;&gt;"",Sched_Pay+Scheduled_Extra_Payments&lt;Beg_Bal),Scheduled_Extra_Payments,IF(AND(Pay_Num&lt;&gt;"",Beg_Bal-Sched_Pay&gt;0),Beg_Bal-Sched_Pay,IF(Pay_Num&lt;&gt;"",0,"")))</f>
        <v>0</v>
      </c>
      <c r="F18" s="36">
        <f t="shared" ref="F18:F81" si="2">IF(AND(Pay_Num&lt;&gt;"",Sched_Pay+Extra_Pay&lt;Beg_Bal),Sched_Pay+Extra_Pay,IF(Pay_Num&lt;&gt;"",Beg_Bal,""))</f>
        <v>5.9955052515275238</v>
      </c>
      <c r="G18" s="36">
        <f>IF(Pay_Num&lt;&gt;"",Total_Pay-Int,"")</f>
        <v>0.99550525152752378</v>
      </c>
      <c r="H18" s="36">
        <f>IF(Pay_Num&lt;&gt;"",Beg_Bal*(Interest_Rate/Num_Pmt_Per_Year),"")</f>
        <v>5</v>
      </c>
      <c r="I18" s="36">
        <f t="shared" ref="I18:I81" si="3">IF(AND(Pay_Num&lt;&gt;"",Sched_Pay+Extra_Pay&lt;Beg_Bal),Beg_Bal-Princ,IF(Pay_Num&lt;&gt;"",0,""))</f>
        <v>999.00449474847244</v>
      </c>
    </row>
    <row r="19" spans="1:11" s="31" customFormat="1" ht="12.75" customHeight="1" x14ac:dyDescent="0.25">
      <c r="A19" s="34">
        <f t="shared" ref="A19:A82" si="4">IF(Values_Entered,A18+1,"")</f>
        <v>2</v>
      </c>
      <c r="B19" s="35">
        <f t="shared" si="0"/>
        <v>40249</v>
      </c>
      <c r="C19" s="38">
        <f>IF(Pay_Num&lt;&gt;"",I18,"")</f>
        <v>999.00449474847244</v>
      </c>
      <c r="D19" s="38">
        <f>IF(Pay_Num&lt;&gt;"",Scheduled_Monthly_Payment,"")</f>
        <v>5.9955052515275238</v>
      </c>
      <c r="E19" s="39">
        <f t="shared" si="1"/>
        <v>0</v>
      </c>
      <c r="F19" s="38">
        <f t="shared" si="2"/>
        <v>5.9955052515275238</v>
      </c>
      <c r="G19" s="38">
        <f t="shared" ref="G19:G82" si="5">IF(Pay_Num&lt;&gt;"",Total_Pay-Int,"")</f>
        <v>1.0004827777851615</v>
      </c>
      <c r="H19" s="38">
        <f t="shared" ref="H19:H82" si="6">IF(Pay_Num&lt;&gt;"",Beg_Bal*Interest_Rate/Num_Pmt_Per_Year,"")</f>
        <v>4.9950224737423623</v>
      </c>
      <c r="I19" s="38">
        <f t="shared" si="3"/>
        <v>998.00401197068732</v>
      </c>
    </row>
    <row r="20" spans="1:11" s="31" customFormat="1" ht="12.75" customHeight="1" x14ac:dyDescent="0.25">
      <c r="A20" s="34">
        <f t="shared" si="4"/>
        <v>3</v>
      </c>
      <c r="B20" s="35">
        <f t="shared" si="0"/>
        <v>40280</v>
      </c>
      <c r="C20" s="38">
        <f t="shared" ref="C20:C83" si="7">IF(Pay_Num&lt;&gt;"",I19,"")</f>
        <v>998.00401197068732</v>
      </c>
      <c r="D20" s="38">
        <f t="shared" ref="D20:D83" si="8">IF(Pay_Num&lt;&gt;"",Scheduled_Monthly_Payment,"")</f>
        <v>5.9955052515275238</v>
      </c>
      <c r="E20" s="39">
        <f t="shared" si="1"/>
        <v>0</v>
      </c>
      <c r="F20" s="38">
        <f t="shared" si="2"/>
        <v>5.9955052515275238</v>
      </c>
      <c r="G20" s="38">
        <f t="shared" si="5"/>
        <v>1.0054851916740875</v>
      </c>
      <c r="H20" s="38">
        <f t="shared" si="6"/>
        <v>4.9900200598534363</v>
      </c>
      <c r="I20" s="38">
        <f t="shared" si="3"/>
        <v>996.99852677901322</v>
      </c>
    </row>
    <row r="21" spans="1:11" s="31" customFormat="1" x14ac:dyDescent="0.25">
      <c r="A21" s="34">
        <f t="shared" si="4"/>
        <v>4</v>
      </c>
      <c r="B21" s="35">
        <f t="shared" si="0"/>
        <v>40310</v>
      </c>
      <c r="C21" s="38">
        <f t="shared" si="7"/>
        <v>996.99852677901322</v>
      </c>
      <c r="D21" s="38">
        <f t="shared" si="8"/>
        <v>5.9955052515275238</v>
      </c>
      <c r="E21" s="39">
        <f t="shared" si="1"/>
        <v>0</v>
      </c>
      <c r="F21" s="38">
        <f t="shared" si="2"/>
        <v>5.9955052515275238</v>
      </c>
      <c r="G21" s="38">
        <f t="shared" si="5"/>
        <v>1.0105126176324584</v>
      </c>
      <c r="H21" s="38">
        <f t="shared" si="6"/>
        <v>4.9849926338950654</v>
      </c>
      <c r="I21" s="38">
        <f t="shared" si="3"/>
        <v>995.98801416138076</v>
      </c>
    </row>
    <row r="22" spans="1:11" s="31" customFormat="1" x14ac:dyDescent="0.25">
      <c r="A22" s="34">
        <f t="shared" si="4"/>
        <v>5</v>
      </c>
      <c r="B22" s="35">
        <f t="shared" si="0"/>
        <v>40341</v>
      </c>
      <c r="C22" s="38">
        <f t="shared" si="7"/>
        <v>995.98801416138076</v>
      </c>
      <c r="D22" s="38">
        <f t="shared" si="8"/>
        <v>5.9955052515275238</v>
      </c>
      <c r="E22" s="39">
        <f t="shared" si="1"/>
        <v>0</v>
      </c>
      <c r="F22" s="38">
        <f t="shared" si="2"/>
        <v>5.9955052515275238</v>
      </c>
      <c r="G22" s="38">
        <f t="shared" si="5"/>
        <v>1.0155651807206203</v>
      </c>
      <c r="H22" s="38">
        <f t="shared" si="6"/>
        <v>4.9799400708069035</v>
      </c>
      <c r="I22" s="38">
        <f t="shared" si="3"/>
        <v>994.97244898066015</v>
      </c>
    </row>
    <row r="23" spans="1:11" x14ac:dyDescent="0.25">
      <c r="A23" s="34">
        <f t="shared" si="4"/>
        <v>6</v>
      </c>
      <c r="B23" s="35">
        <f t="shared" si="0"/>
        <v>40371</v>
      </c>
      <c r="C23" s="38">
        <f>IF(Pay_Num&lt;&gt;"",I22,"")</f>
        <v>994.97244898066015</v>
      </c>
      <c r="D23" s="38">
        <f t="shared" si="8"/>
        <v>5.9955052515275238</v>
      </c>
      <c r="E23" s="39">
        <f t="shared" si="1"/>
        <v>0</v>
      </c>
      <c r="F23" s="38">
        <f t="shared" si="2"/>
        <v>5.9955052515275238</v>
      </c>
      <c r="G23" s="38">
        <f t="shared" si="5"/>
        <v>1.0206430066242236</v>
      </c>
      <c r="H23" s="38">
        <f t="shared" si="6"/>
        <v>4.9748622449033002</v>
      </c>
      <c r="I23" s="38">
        <f t="shared" si="3"/>
        <v>993.95180597403589</v>
      </c>
      <c r="J23" s="31"/>
      <c r="K23" s="31"/>
    </row>
    <row r="24" spans="1:11" x14ac:dyDescent="0.25">
      <c r="A24" s="34">
        <f t="shared" si="4"/>
        <v>7</v>
      </c>
      <c r="B24" s="35">
        <f t="shared" si="0"/>
        <v>40402</v>
      </c>
      <c r="C24" s="38">
        <f t="shared" si="7"/>
        <v>993.95180597403589</v>
      </c>
      <c r="D24" s="38">
        <f t="shared" si="8"/>
        <v>5.9955052515275238</v>
      </c>
      <c r="E24" s="39">
        <f t="shared" si="1"/>
        <v>0</v>
      </c>
      <c r="F24" s="38">
        <f t="shared" si="2"/>
        <v>5.9955052515275238</v>
      </c>
      <c r="G24" s="38">
        <f t="shared" si="5"/>
        <v>1.0257462216573447</v>
      </c>
      <c r="H24" s="38">
        <f t="shared" si="6"/>
        <v>4.969759029870179</v>
      </c>
      <c r="I24" s="38">
        <f t="shared" si="3"/>
        <v>992.92605975237859</v>
      </c>
      <c r="J24" s="31"/>
      <c r="K24" s="31"/>
    </row>
    <row r="25" spans="1:11" x14ac:dyDescent="0.25">
      <c r="A25" s="34">
        <f t="shared" si="4"/>
        <v>8</v>
      </c>
      <c r="B25" s="35">
        <f t="shared" si="0"/>
        <v>40433</v>
      </c>
      <c r="C25" s="38">
        <f>IF(Pay_Num&lt;&gt;"",I24,"")</f>
        <v>992.92605975237859</v>
      </c>
      <c r="D25" s="38">
        <f t="shared" si="8"/>
        <v>5.9955052515275238</v>
      </c>
      <c r="E25" s="39">
        <f t="shared" si="1"/>
        <v>0</v>
      </c>
      <c r="F25" s="38">
        <f t="shared" si="2"/>
        <v>5.9955052515275238</v>
      </c>
      <c r="G25" s="38">
        <f t="shared" si="5"/>
        <v>1.0308749527656316</v>
      </c>
      <c r="H25" s="38">
        <f t="shared" si="6"/>
        <v>4.9646302987618922</v>
      </c>
      <c r="I25" s="38">
        <f t="shared" si="3"/>
        <v>991.89518479961293</v>
      </c>
      <c r="J25" s="31"/>
      <c r="K25" s="31"/>
    </row>
    <row r="26" spans="1:11" x14ac:dyDescent="0.25">
      <c r="A26" s="34">
        <f t="shared" si="4"/>
        <v>9</v>
      </c>
      <c r="B26" s="35">
        <f t="shared" si="0"/>
        <v>40463</v>
      </c>
      <c r="C26" s="38">
        <f t="shared" si="7"/>
        <v>991.89518479961293</v>
      </c>
      <c r="D26" s="38">
        <f t="shared" si="8"/>
        <v>5.9955052515275238</v>
      </c>
      <c r="E26" s="39">
        <f t="shared" si="1"/>
        <v>0</v>
      </c>
      <c r="F26" s="38">
        <f t="shared" si="2"/>
        <v>5.9955052515275238</v>
      </c>
      <c r="G26" s="38">
        <f t="shared" si="5"/>
        <v>1.0360293275294596</v>
      </c>
      <c r="H26" s="38">
        <f t="shared" si="6"/>
        <v>4.9594759239980641</v>
      </c>
      <c r="I26" s="38">
        <f t="shared" si="3"/>
        <v>990.85915547208344</v>
      </c>
      <c r="J26" s="31"/>
      <c r="K26" s="31"/>
    </row>
    <row r="27" spans="1:11" x14ac:dyDescent="0.25">
      <c r="A27" s="34">
        <f t="shared" si="4"/>
        <v>10</v>
      </c>
      <c r="B27" s="35">
        <f t="shared" si="0"/>
        <v>40494</v>
      </c>
      <c r="C27" s="38">
        <f t="shared" si="7"/>
        <v>990.85915547208344</v>
      </c>
      <c r="D27" s="38">
        <f t="shared" si="8"/>
        <v>5.9955052515275238</v>
      </c>
      <c r="E27" s="39">
        <f t="shared" si="1"/>
        <v>0</v>
      </c>
      <c r="F27" s="38">
        <f t="shared" si="2"/>
        <v>5.9955052515275238</v>
      </c>
      <c r="G27" s="38">
        <f t="shared" si="5"/>
        <v>1.0412094741671067</v>
      </c>
      <c r="H27" s="38">
        <f t="shared" si="6"/>
        <v>4.954295777360417</v>
      </c>
      <c r="I27" s="38">
        <f t="shared" si="3"/>
        <v>989.81794599791635</v>
      </c>
      <c r="J27" s="31"/>
      <c r="K27" s="31"/>
    </row>
    <row r="28" spans="1:11" x14ac:dyDescent="0.25">
      <c r="A28" s="34">
        <f t="shared" si="4"/>
        <v>11</v>
      </c>
      <c r="B28" s="35">
        <f t="shared" si="0"/>
        <v>40524</v>
      </c>
      <c r="C28" s="38">
        <f t="shared" si="7"/>
        <v>989.81794599791635</v>
      </c>
      <c r="D28" s="38">
        <f t="shared" si="8"/>
        <v>5.9955052515275238</v>
      </c>
      <c r="E28" s="39">
        <f t="shared" si="1"/>
        <v>0</v>
      </c>
      <c r="F28" s="38">
        <f t="shared" si="2"/>
        <v>5.9955052515275238</v>
      </c>
      <c r="G28" s="38">
        <f t="shared" si="5"/>
        <v>1.0464155215379423</v>
      </c>
      <c r="H28" s="38">
        <f t="shared" si="6"/>
        <v>4.9490897299895815</v>
      </c>
      <c r="I28" s="38">
        <f t="shared" si="3"/>
        <v>988.77153047637842</v>
      </c>
      <c r="J28" s="31"/>
      <c r="K28" s="31"/>
    </row>
    <row r="29" spans="1:11" x14ac:dyDescent="0.25">
      <c r="A29" s="34">
        <f t="shared" si="4"/>
        <v>12</v>
      </c>
      <c r="B29" s="35">
        <f t="shared" si="0"/>
        <v>40555</v>
      </c>
      <c r="C29" s="38">
        <f t="shared" si="7"/>
        <v>988.77153047637842</v>
      </c>
      <c r="D29" s="38">
        <f t="shared" si="8"/>
        <v>5.9955052515275238</v>
      </c>
      <c r="E29" s="39">
        <f t="shared" si="1"/>
        <v>0</v>
      </c>
      <c r="F29" s="38">
        <f t="shared" si="2"/>
        <v>5.9955052515275238</v>
      </c>
      <c r="G29" s="38">
        <f t="shared" si="5"/>
        <v>1.0516475991456318</v>
      </c>
      <c r="H29" s="38">
        <f t="shared" si="6"/>
        <v>4.943857652381892</v>
      </c>
      <c r="I29" s="38">
        <f t="shared" si="3"/>
        <v>987.71988287723275</v>
      </c>
      <c r="J29" s="31"/>
      <c r="K29" s="31"/>
    </row>
    <row r="30" spans="1:11" x14ac:dyDescent="0.25">
      <c r="A30" s="34">
        <f t="shared" si="4"/>
        <v>13</v>
      </c>
      <c r="B30" s="35">
        <f t="shared" si="0"/>
        <v>40586</v>
      </c>
      <c r="C30" s="38">
        <f t="shared" si="7"/>
        <v>987.71988287723275</v>
      </c>
      <c r="D30" s="38">
        <f t="shared" si="8"/>
        <v>5.9955052515275238</v>
      </c>
      <c r="E30" s="39">
        <f t="shared" si="1"/>
        <v>0</v>
      </c>
      <c r="F30" s="38">
        <f t="shared" si="2"/>
        <v>5.9955052515275238</v>
      </c>
      <c r="G30" s="38">
        <f t="shared" si="5"/>
        <v>1.0569058371413602</v>
      </c>
      <c r="H30" s="38">
        <f t="shared" si="6"/>
        <v>4.9385994143861636</v>
      </c>
      <c r="I30" s="38">
        <f t="shared" si="3"/>
        <v>986.66297704009139</v>
      </c>
      <c r="J30" s="31"/>
      <c r="K30" s="31"/>
    </row>
    <row r="31" spans="1:11" x14ac:dyDescent="0.25">
      <c r="A31" s="34">
        <f t="shared" si="4"/>
        <v>14</v>
      </c>
      <c r="B31" s="35">
        <f t="shared" si="0"/>
        <v>40614</v>
      </c>
      <c r="C31" s="38">
        <f t="shared" si="7"/>
        <v>986.66297704009139</v>
      </c>
      <c r="D31" s="38">
        <f t="shared" si="8"/>
        <v>5.9955052515275238</v>
      </c>
      <c r="E31" s="39">
        <f t="shared" si="1"/>
        <v>0</v>
      </c>
      <c r="F31" s="38">
        <f t="shared" si="2"/>
        <v>5.9955052515275238</v>
      </c>
      <c r="G31" s="38">
        <f t="shared" si="5"/>
        <v>1.0621903663270666</v>
      </c>
      <c r="H31" s="38">
        <f t="shared" si="6"/>
        <v>4.9333148852004571</v>
      </c>
      <c r="I31" s="38">
        <f t="shared" si="3"/>
        <v>985.60078667376433</v>
      </c>
      <c r="J31" s="31"/>
      <c r="K31" s="31"/>
    </row>
    <row r="32" spans="1:11" x14ac:dyDescent="0.25">
      <c r="A32" s="34">
        <f t="shared" si="4"/>
        <v>15</v>
      </c>
      <c r="B32" s="35">
        <f t="shared" si="0"/>
        <v>40645</v>
      </c>
      <c r="C32" s="38">
        <f t="shared" si="7"/>
        <v>985.60078667376433</v>
      </c>
      <c r="D32" s="38">
        <f t="shared" si="8"/>
        <v>5.9955052515275238</v>
      </c>
      <c r="E32" s="39">
        <f t="shared" si="1"/>
        <v>0</v>
      </c>
      <c r="F32" s="38">
        <f t="shared" si="2"/>
        <v>5.9955052515275238</v>
      </c>
      <c r="G32" s="38">
        <f t="shared" si="5"/>
        <v>1.0675013181587021</v>
      </c>
      <c r="H32" s="38">
        <f t="shared" si="6"/>
        <v>4.9280039333688217</v>
      </c>
      <c r="I32" s="38">
        <f t="shared" si="3"/>
        <v>984.53328535560559</v>
      </c>
      <c r="J32" s="31"/>
      <c r="K32" s="31"/>
    </row>
    <row r="33" spans="1:11" x14ac:dyDescent="0.25">
      <c r="A33" s="34">
        <f t="shared" si="4"/>
        <v>16</v>
      </c>
      <c r="B33" s="35">
        <f t="shared" si="0"/>
        <v>40675</v>
      </c>
      <c r="C33" s="38">
        <f t="shared" si="7"/>
        <v>984.53328535560559</v>
      </c>
      <c r="D33" s="38">
        <f t="shared" si="8"/>
        <v>5.9955052515275238</v>
      </c>
      <c r="E33" s="39">
        <f t="shared" si="1"/>
        <v>0</v>
      </c>
      <c r="F33" s="38">
        <f t="shared" si="2"/>
        <v>5.9955052515275238</v>
      </c>
      <c r="G33" s="38">
        <f t="shared" si="5"/>
        <v>1.0728388247494962</v>
      </c>
      <c r="H33" s="38">
        <f t="shared" si="6"/>
        <v>4.9226664267780276</v>
      </c>
      <c r="I33" s="38">
        <f t="shared" si="3"/>
        <v>983.46044653085607</v>
      </c>
      <c r="J33" s="31"/>
      <c r="K33" s="31"/>
    </row>
    <row r="34" spans="1:11" x14ac:dyDescent="0.25">
      <c r="A34" s="34">
        <f t="shared" si="4"/>
        <v>17</v>
      </c>
      <c r="B34" s="35">
        <f t="shared" si="0"/>
        <v>40706</v>
      </c>
      <c r="C34" s="38">
        <f t="shared" si="7"/>
        <v>983.46044653085607</v>
      </c>
      <c r="D34" s="38">
        <f t="shared" si="8"/>
        <v>5.9955052515275238</v>
      </c>
      <c r="E34" s="39">
        <f t="shared" si="1"/>
        <v>0</v>
      </c>
      <c r="F34" s="38">
        <f t="shared" si="2"/>
        <v>5.9955052515275238</v>
      </c>
      <c r="G34" s="38">
        <f t="shared" si="5"/>
        <v>1.0782030188732437</v>
      </c>
      <c r="H34" s="38">
        <f t="shared" si="6"/>
        <v>4.9173022326542801</v>
      </c>
      <c r="I34" s="38">
        <f t="shared" si="3"/>
        <v>982.38224351198278</v>
      </c>
      <c r="J34" s="31"/>
      <c r="K34" s="31"/>
    </row>
    <row r="35" spans="1:11" x14ac:dyDescent="0.25">
      <c r="A35" s="34">
        <f t="shared" si="4"/>
        <v>18</v>
      </c>
      <c r="B35" s="35">
        <f t="shared" si="0"/>
        <v>40736</v>
      </c>
      <c r="C35" s="38">
        <f t="shared" si="7"/>
        <v>982.38224351198278</v>
      </c>
      <c r="D35" s="38">
        <f t="shared" si="8"/>
        <v>5.9955052515275238</v>
      </c>
      <c r="E35" s="39">
        <f t="shared" si="1"/>
        <v>0</v>
      </c>
      <c r="F35" s="38">
        <f t="shared" si="2"/>
        <v>5.9955052515275238</v>
      </c>
      <c r="G35" s="38">
        <f t="shared" si="5"/>
        <v>1.0835940339676098</v>
      </c>
      <c r="H35" s="38">
        <f t="shared" si="6"/>
        <v>4.911911217559914</v>
      </c>
      <c r="I35" s="38">
        <f t="shared" si="3"/>
        <v>981.29864947801514</v>
      </c>
      <c r="J35" s="31"/>
      <c r="K35" s="31"/>
    </row>
    <row r="36" spans="1:11" x14ac:dyDescent="0.25">
      <c r="A36" s="34">
        <f t="shared" si="4"/>
        <v>19</v>
      </c>
      <c r="B36" s="35">
        <f t="shared" si="0"/>
        <v>40767</v>
      </c>
      <c r="C36" s="38">
        <f t="shared" si="7"/>
        <v>981.29864947801514</v>
      </c>
      <c r="D36" s="38">
        <f t="shared" si="8"/>
        <v>5.9955052515275238</v>
      </c>
      <c r="E36" s="39">
        <f t="shared" si="1"/>
        <v>0</v>
      </c>
      <c r="F36" s="38">
        <f t="shared" si="2"/>
        <v>5.9955052515275238</v>
      </c>
      <c r="G36" s="38">
        <f t="shared" si="5"/>
        <v>1.089012004137448</v>
      </c>
      <c r="H36" s="38">
        <f t="shared" si="6"/>
        <v>4.9064932473900758</v>
      </c>
      <c r="I36" s="38">
        <f t="shared" si="3"/>
        <v>980.20963747387771</v>
      </c>
      <c r="J36" s="31"/>
      <c r="K36" s="31"/>
    </row>
    <row r="37" spans="1:11" x14ac:dyDescent="0.25">
      <c r="A37" s="34">
        <f t="shared" si="4"/>
        <v>20</v>
      </c>
      <c r="B37" s="35">
        <f t="shared" si="0"/>
        <v>40798</v>
      </c>
      <c r="C37" s="38">
        <f t="shared" si="7"/>
        <v>980.20963747387771</v>
      </c>
      <c r="D37" s="38">
        <f t="shared" si="8"/>
        <v>5.9955052515275238</v>
      </c>
      <c r="E37" s="39">
        <f t="shared" si="1"/>
        <v>0</v>
      </c>
      <c r="F37" s="38">
        <f t="shared" si="2"/>
        <v>5.9955052515275238</v>
      </c>
      <c r="G37" s="38">
        <f t="shared" si="5"/>
        <v>1.0944570641581359</v>
      </c>
      <c r="H37" s="38">
        <f t="shared" si="6"/>
        <v>4.9010481873693879</v>
      </c>
      <c r="I37" s="38">
        <f t="shared" si="3"/>
        <v>979.11518040971953</v>
      </c>
      <c r="J37" s="31"/>
      <c r="K37" s="31"/>
    </row>
    <row r="38" spans="1:11" x14ac:dyDescent="0.25">
      <c r="A38" s="34">
        <f t="shared" si="4"/>
        <v>21</v>
      </c>
      <c r="B38" s="35">
        <f t="shared" si="0"/>
        <v>40828</v>
      </c>
      <c r="C38" s="38">
        <f t="shared" si="7"/>
        <v>979.11518040971953</v>
      </c>
      <c r="D38" s="38">
        <f t="shared" si="8"/>
        <v>5.9955052515275238</v>
      </c>
      <c r="E38" s="39">
        <f t="shared" si="1"/>
        <v>0</v>
      </c>
      <c r="F38" s="38">
        <f t="shared" si="2"/>
        <v>5.9955052515275238</v>
      </c>
      <c r="G38" s="38">
        <f t="shared" si="5"/>
        <v>1.0999293494789262</v>
      </c>
      <c r="H38" s="38">
        <f t="shared" si="6"/>
        <v>4.8955759020485976</v>
      </c>
      <c r="I38" s="38">
        <f t="shared" si="3"/>
        <v>978.01525106024064</v>
      </c>
      <c r="J38" s="31"/>
      <c r="K38" s="31"/>
    </row>
    <row r="39" spans="1:11" x14ac:dyDescent="0.25">
      <c r="A39" s="34">
        <f t="shared" si="4"/>
        <v>22</v>
      </c>
      <c r="B39" s="35">
        <f t="shared" si="0"/>
        <v>40859</v>
      </c>
      <c r="C39" s="38">
        <f t="shared" si="7"/>
        <v>978.01525106024064</v>
      </c>
      <c r="D39" s="38">
        <f t="shared" si="8"/>
        <v>5.9955052515275238</v>
      </c>
      <c r="E39" s="39">
        <f t="shared" si="1"/>
        <v>0</v>
      </c>
      <c r="F39" s="38">
        <f t="shared" si="2"/>
        <v>5.9955052515275238</v>
      </c>
      <c r="G39" s="38">
        <f t="shared" si="5"/>
        <v>1.1054289962263208</v>
      </c>
      <c r="H39" s="38">
        <f t="shared" si="6"/>
        <v>4.8900762553012029</v>
      </c>
      <c r="I39" s="38">
        <f t="shared" si="3"/>
        <v>976.90982206401429</v>
      </c>
      <c r="J39" s="31"/>
      <c r="K39" s="31"/>
    </row>
    <row r="40" spans="1:11" x14ac:dyDescent="0.25">
      <c r="A40" s="34">
        <f t="shared" si="4"/>
        <v>23</v>
      </c>
      <c r="B40" s="35">
        <f t="shared" si="0"/>
        <v>40889</v>
      </c>
      <c r="C40" s="38">
        <f t="shared" si="7"/>
        <v>976.90982206401429</v>
      </c>
      <c r="D40" s="38">
        <f t="shared" si="8"/>
        <v>5.9955052515275238</v>
      </c>
      <c r="E40" s="39">
        <f t="shared" si="1"/>
        <v>0</v>
      </c>
      <c r="F40" s="38">
        <f t="shared" si="2"/>
        <v>5.9955052515275238</v>
      </c>
      <c r="G40" s="38">
        <f t="shared" si="5"/>
        <v>1.1109561412074527</v>
      </c>
      <c r="H40" s="38">
        <f t="shared" si="6"/>
        <v>4.8845491103200711</v>
      </c>
      <c r="I40" s="38">
        <f t="shared" si="3"/>
        <v>975.79886592280684</v>
      </c>
      <c r="J40" s="31"/>
      <c r="K40" s="31"/>
    </row>
    <row r="41" spans="1:11" x14ac:dyDescent="0.25">
      <c r="A41" s="34">
        <f t="shared" si="4"/>
        <v>24</v>
      </c>
      <c r="B41" s="35">
        <f t="shared" si="0"/>
        <v>40920</v>
      </c>
      <c r="C41" s="38">
        <f t="shared" si="7"/>
        <v>975.79886592280684</v>
      </c>
      <c r="D41" s="38">
        <f t="shared" si="8"/>
        <v>5.9955052515275238</v>
      </c>
      <c r="E41" s="39">
        <f t="shared" si="1"/>
        <v>0</v>
      </c>
      <c r="F41" s="38">
        <f t="shared" si="2"/>
        <v>5.9955052515275238</v>
      </c>
      <c r="G41" s="38">
        <f t="shared" si="5"/>
        <v>1.1165109219134903</v>
      </c>
      <c r="H41" s="38">
        <f t="shared" si="6"/>
        <v>4.8789943296140335</v>
      </c>
      <c r="I41" s="38">
        <f t="shared" si="3"/>
        <v>974.68235500089338</v>
      </c>
      <c r="J41" s="31"/>
      <c r="K41" s="31"/>
    </row>
    <row r="42" spans="1:11" x14ac:dyDescent="0.25">
      <c r="A42" s="34">
        <f t="shared" si="4"/>
        <v>25</v>
      </c>
      <c r="B42" s="35">
        <f t="shared" si="0"/>
        <v>40951</v>
      </c>
      <c r="C42" s="38">
        <f t="shared" si="7"/>
        <v>974.68235500089338</v>
      </c>
      <c r="D42" s="38">
        <f t="shared" si="8"/>
        <v>5.9955052515275238</v>
      </c>
      <c r="E42" s="39">
        <f t="shared" si="1"/>
        <v>0</v>
      </c>
      <c r="F42" s="38">
        <f t="shared" si="2"/>
        <v>5.9955052515275238</v>
      </c>
      <c r="G42" s="38">
        <f t="shared" si="5"/>
        <v>1.122093476523057</v>
      </c>
      <c r="H42" s="38">
        <f t="shared" si="6"/>
        <v>4.8734117750044668</v>
      </c>
      <c r="I42" s="38">
        <f t="shared" si="3"/>
        <v>973.56026152437028</v>
      </c>
      <c r="J42" s="31"/>
      <c r="K42" s="31"/>
    </row>
    <row r="43" spans="1:11" x14ac:dyDescent="0.25">
      <c r="A43" s="34">
        <f t="shared" si="4"/>
        <v>26</v>
      </c>
      <c r="B43" s="35">
        <f t="shared" si="0"/>
        <v>40980</v>
      </c>
      <c r="C43" s="38">
        <f t="shared" si="7"/>
        <v>973.56026152437028</v>
      </c>
      <c r="D43" s="38">
        <f t="shared" si="8"/>
        <v>5.9955052515275238</v>
      </c>
      <c r="E43" s="39">
        <f t="shared" si="1"/>
        <v>0</v>
      </c>
      <c r="F43" s="38">
        <f t="shared" si="2"/>
        <v>5.9955052515275238</v>
      </c>
      <c r="G43" s="38">
        <f t="shared" si="5"/>
        <v>1.1277039439056731</v>
      </c>
      <c r="H43" s="38">
        <f t="shared" si="6"/>
        <v>4.8678013076218507</v>
      </c>
      <c r="I43" s="38">
        <f t="shared" si="3"/>
        <v>972.43255758046462</v>
      </c>
      <c r="J43" s="31"/>
      <c r="K43" s="31"/>
    </row>
    <row r="44" spans="1:11" x14ac:dyDescent="0.25">
      <c r="A44" s="34">
        <f t="shared" si="4"/>
        <v>27</v>
      </c>
      <c r="B44" s="35">
        <f t="shared" si="0"/>
        <v>41011</v>
      </c>
      <c r="C44" s="38">
        <f t="shared" si="7"/>
        <v>972.43255758046462</v>
      </c>
      <c r="D44" s="38">
        <f t="shared" si="8"/>
        <v>5.9955052515275238</v>
      </c>
      <c r="E44" s="39">
        <f t="shared" si="1"/>
        <v>0</v>
      </c>
      <c r="F44" s="38">
        <f t="shared" si="2"/>
        <v>5.9955052515275238</v>
      </c>
      <c r="G44" s="38">
        <f t="shared" si="5"/>
        <v>1.1333424636252003</v>
      </c>
      <c r="H44" s="38">
        <f t="shared" si="6"/>
        <v>4.8621627879023235</v>
      </c>
      <c r="I44" s="38">
        <f t="shared" si="3"/>
        <v>971.29921511683938</v>
      </c>
      <c r="J44" s="31"/>
      <c r="K44" s="31"/>
    </row>
    <row r="45" spans="1:11" x14ac:dyDescent="0.25">
      <c r="A45" s="34">
        <f t="shared" si="4"/>
        <v>28</v>
      </c>
      <c r="B45" s="35">
        <f t="shared" si="0"/>
        <v>41041</v>
      </c>
      <c r="C45" s="38">
        <f t="shared" si="7"/>
        <v>971.29921511683938</v>
      </c>
      <c r="D45" s="38">
        <f t="shared" si="8"/>
        <v>5.9955052515275238</v>
      </c>
      <c r="E45" s="39">
        <f t="shared" si="1"/>
        <v>0</v>
      </c>
      <c r="F45" s="38">
        <f t="shared" si="2"/>
        <v>5.9955052515275238</v>
      </c>
      <c r="G45" s="38">
        <f t="shared" si="5"/>
        <v>1.1390091759433272</v>
      </c>
      <c r="H45" s="38">
        <f t="shared" si="6"/>
        <v>4.8564960755841966</v>
      </c>
      <c r="I45" s="38">
        <f t="shared" si="3"/>
        <v>970.16020594089605</v>
      </c>
      <c r="J45" s="31"/>
      <c r="K45" s="31"/>
    </row>
    <row r="46" spans="1:11" x14ac:dyDescent="0.25">
      <c r="A46" s="34">
        <f t="shared" si="4"/>
        <v>29</v>
      </c>
      <c r="B46" s="35">
        <f t="shared" si="0"/>
        <v>41072</v>
      </c>
      <c r="C46" s="38">
        <f t="shared" si="7"/>
        <v>970.16020594089605</v>
      </c>
      <c r="D46" s="38">
        <f t="shared" si="8"/>
        <v>5.9955052515275238</v>
      </c>
      <c r="E46" s="39">
        <f t="shared" si="1"/>
        <v>0</v>
      </c>
      <c r="F46" s="38">
        <f t="shared" si="2"/>
        <v>5.9955052515275238</v>
      </c>
      <c r="G46" s="38">
        <f t="shared" si="5"/>
        <v>1.1447042218230434</v>
      </c>
      <c r="H46" s="38">
        <f t="shared" si="6"/>
        <v>4.8508010297044803</v>
      </c>
      <c r="I46" s="38">
        <f t="shared" si="3"/>
        <v>969.01550171907297</v>
      </c>
      <c r="J46" s="31"/>
      <c r="K46" s="31"/>
    </row>
    <row r="47" spans="1:11" x14ac:dyDescent="0.25">
      <c r="A47" s="34">
        <f t="shared" si="4"/>
        <v>30</v>
      </c>
      <c r="B47" s="35">
        <f t="shared" si="0"/>
        <v>41102</v>
      </c>
      <c r="C47" s="38">
        <f t="shared" si="7"/>
        <v>969.01550171907297</v>
      </c>
      <c r="D47" s="38">
        <f t="shared" si="8"/>
        <v>5.9955052515275238</v>
      </c>
      <c r="E47" s="39">
        <f t="shared" si="1"/>
        <v>0</v>
      </c>
      <c r="F47" s="38">
        <f t="shared" si="2"/>
        <v>5.9955052515275238</v>
      </c>
      <c r="G47" s="38">
        <f t="shared" si="5"/>
        <v>1.150427742932159</v>
      </c>
      <c r="H47" s="38">
        <f t="shared" si="6"/>
        <v>4.8450775085953648</v>
      </c>
      <c r="I47" s="38">
        <f t="shared" si="3"/>
        <v>967.86507397614082</v>
      </c>
      <c r="J47" s="31"/>
      <c r="K47" s="31"/>
    </row>
    <row r="48" spans="1:11" x14ac:dyDescent="0.25">
      <c r="A48" s="34">
        <f t="shared" si="4"/>
        <v>31</v>
      </c>
      <c r="B48" s="35">
        <f t="shared" si="0"/>
        <v>41133</v>
      </c>
      <c r="C48" s="38">
        <f t="shared" si="7"/>
        <v>967.86507397614082</v>
      </c>
      <c r="D48" s="38">
        <f t="shared" si="8"/>
        <v>5.9955052515275238</v>
      </c>
      <c r="E48" s="39">
        <f t="shared" si="1"/>
        <v>0</v>
      </c>
      <c r="F48" s="38">
        <f t="shared" si="2"/>
        <v>5.9955052515275238</v>
      </c>
      <c r="G48" s="38">
        <f t="shared" si="5"/>
        <v>1.1561798816468203</v>
      </c>
      <c r="H48" s="38">
        <f t="shared" si="6"/>
        <v>4.8393253698807035</v>
      </c>
      <c r="I48" s="38">
        <f t="shared" si="3"/>
        <v>966.70889409449398</v>
      </c>
      <c r="J48" s="31"/>
      <c r="K48" s="31"/>
    </row>
    <row r="49" spans="1:11" x14ac:dyDescent="0.25">
      <c r="A49" s="34">
        <f t="shared" si="4"/>
        <v>32</v>
      </c>
      <c r="B49" s="35">
        <f t="shared" si="0"/>
        <v>41164</v>
      </c>
      <c r="C49" s="38">
        <f t="shared" si="7"/>
        <v>966.70889409449398</v>
      </c>
      <c r="D49" s="38">
        <f t="shared" si="8"/>
        <v>5.9955052515275238</v>
      </c>
      <c r="E49" s="39">
        <f t="shared" si="1"/>
        <v>0</v>
      </c>
      <c r="F49" s="38">
        <f t="shared" si="2"/>
        <v>5.9955052515275238</v>
      </c>
      <c r="G49" s="38">
        <f t="shared" si="5"/>
        <v>1.1619607810550541</v>
      </c>
      <c r="H49" s="38">
        <f t="shared" si="6"/>
        <v>4.8335444704724697</v>
      </c>
      <c r="I49" s="38">
        <f t="shared" si="3"/>
        <v>965.5469333134389</v>
      </c>
      <c r="J49" s="31"/>
      <c r="K49" s="31"/>
    </row>
    <row r="50" spans="1:11" x14ac:dyDescent="0.25">
      <c r="A50" s="34">
        <f t="shared" si="4"/>
        <v>33</v>
      </c>
      <c r="B50" s="35">
        <f t="shared" si="0"/>
        <v>41194</v>
      </c>
      <c r="C50" s="38">
        <f t="shared" si="7"/>
        <v>965.5469333134389</v>
      </c>
      <c r="D50" s="38">
        <f t="shared" si="8"/>
        <v>5.9955052515275238</v>
      </c>
      <c r="E50" s="39">
        <f t="shared" si="1"/>
        <v>0</v>
      </c>
      <c r="F50" s="38">
        <f t="shared" si="2"/>
        <v>5.9955052515275238</v>
      </c>
      <c r="G50" s="38">
        <f t="shared" si="5"/>
        <v>1.167770584960329</v>
      </c>
      <c r="H50" s="38">
        <f t="shared" si="6"/>
        <v>4.8277346665671947</v>
      </c>
      <c r="I50" s="38">
        <f t="shared" si="3"/>
        <v>964.3791627284786</v>
      </c>
      <c r="J50" s="31"/>
      <c r="K50" s="31"/>
    </row>
    <row r="51" spans="1:11" x14ac:dyDescent="0.25">
      <c r="A51" s="34">
        <f t="shared" si="4"/>
        <v>34</v>
      </c>
      <c r="B51" s="35">
        <f t="shared" si="0"/>
        <v>41225</v>
      </c>
      <c r="C51" s="38">
        <f t="shared" si="7"/>
        <v>964.3791627284786</v>
      </c>
      <c r="D51" s="38">
        <f t="shared" si="8"/>
        <v>5.9955052515275238</v>
      </c>
      <c r="E51" s="39">
        <f t="shared" si="1"/>
        <v>0</v>
      </c>
      <c r="F51" s="38">
        <f t="shared" si="2"/>
        <v>5.9955052515275238</v>
      </c>
      <c r="G51" s="38">
        <f t="shared" si="5"/>
        <v>1.1736094378851307</v>
      </c>
      <c r="H51" s="38">
        <f t="shared" si="6"/>
        <v>4.8218958136423931</v>
      </c>
      <c r="I51" s="38">
        <f t="shared" si="3"/>
        <v>963.20555329059346</v>
      </c>
      <c r="J51" s="31"/>
      <c r="K51" s="31"/>
    </row>
    <row r="52" spans="1:11" x14ac:dyDescent="0.25">
      <c r="A52" s="34">
        <f t="shared" si="4"/>
        <v>35</v>
      </c>
      <c r="B52" s="35">
        <f t="shared" si="0"/>
        <v>41255</v>
      </c>
      <c r="C52" s="38">
        <f t="shared" si="7"/>
        <v>963.20555329059346</v>
      </c>
      <c r="D52" s="38">
        <f t="shared" si="8"/>
        <v>5.9955052515275238</v>
      </c>
      <c r="E52" s="39">
        <f t="shared" si="1"/>
        <v>0</v>
      </c>
      <c r="F52" s="38">
        <f t="shared" si="2"/>
        <v>5.9955052515275238</v>
      </c>
      <c r="G52" s="38">
        <f t="shared" si="5"/>
        <v>1.1794774850745569</v>
      </c>
      <c r="H52" s="38">
        <f t="shared" si="6"/>
        <v>4.8160277664529669</v>
      </c>
      <c r="I52" s="38">
        <f t="shared" si="3"/>
        <v>962.02607580551887</v>
      </c>
      <c r="J52" s="31"/>
      <c r="K52" s="31"/>
    </row>
    <row r="53" spans="1:11" x14ac:dyDescent="0.25">
      <c r="A53" s="34">
        <f t="shared" si="4"/>
        <v>36</v>
      </c>
      <c r="B53" s="35">
        <f t="shared" si="0"/>
        <v>41286</v>
      </c>
      <c r="C53" s="38">
        <f t="shared" si="7"/>
        <v>962.02607580551887</v>
      </c>
      <c r="D53" s="38">
        <f t="shared" si="8"/>
        <v>5.9955052515275238</v>
      </c>
      <c r="E53" s="39">
        <f t="shared" si="1"/>
        <v>0</v>
      </c>
      <c r="F53" s="38">
        <f t="shared" si="2"/>
        <v>5.9955052515275238</v>
      </c>
      <c r="G53" s="38">
        <f t="shared" si="5"/>
        <v>1.1853748724999296</v>
      </c>
      <c r="H53" s="38">
        <f t="shared" si="6"/>
        <v>4.8101303790275942</v>
      </c>
      <c r="I53" s="38">
        <f t="shared" si="3"/>
        <v>960.84070093301898</v>
      </c>
      <c r="J53" s="31"/>
      <c r="K53" s="31"/>
    </row>
    <row r="54" spans="1:11" x14ac:dyDescent="0.25">
      <c r="A54" s="34">
        <f t="shared" si="4"/>
        <v>37</v>
      </c>
      <c r="B54" s="35">
        <f t="shared" si="0"/>
        <v>41317</v>
      </c>
      <c r="C54" s="38">
        <f t="shared" si="7"/>
        <v>960.84070093301898</v>
      </c>
      <c r="D54" s="38">
        <f t="shared" si="8"/>
        <v>5.9955052515275238</v>
      </c>
      <c r="E54" s="39">
        <f t="shared" si="1"/>
        <v>0</v>
      </c>
      <c r="F54" s="38">
        <f t="shared" si="2"/>
        <v>5.9955052515275238</v>
      </c>
      <c r="G54" s="38">
        <f t="shared" si="5"/>
        <v>1.191301746862429</v>
      </c>
      <c r="H54" s="38">
        <f t="shared" si="6"/>
        <v>4.8042035046650948</v>
      </c>
      <c r="I54" s="38">
        <f t="shared" si="3"/>
        <v>959.64939918615653</v>
      </c>
      <c r="J54" s="31"/>
      <c r="K54" s="31"/>
    </row>
    <row r="55" spans="1:11" x14ac:dyDescent="0.25">
      <c r="A55" s="34">
        <f t="shared" si="4"/>
        <v>38</v>
      </c>
      <c r="B55" s="35">
        <f t="shared" si="0"/>
        <v>41345</v>
      </c>
      <c r="C55" s="38">
        <f t="shared" si="7"/>
        <v>959.64939918615653</v>
      </c>
      <c r="D55" s="38">
        <f t="shared" si="8"/>
        <v>5.9955052515275238</v>
      </c>
      <c r="E55" s="39">
        <f t="shared" si="1"/>
        <v>0</v>
      </c>
      <c r="F55" s="38">
        <f t="shared" si="2"/>
        <v>5.9955052515275238</v>
      </c>
      <c r="G55" s="38">
        <f t="shared" si="5"/>
        <v>1.1972582555967408</v>
      </c>
      <c r="H55" s="38">
        <f t="shared" si="6"/>
        <v>4.798246995930783</v>
      </c>
      <c r="I55" s="38">
        <f t="shared" si="3"/>
        <v>958.45214093055984</v>
      </c>
      <c r="J55" s="31"/>
      <c r="K55" s="31"/>
    </row>
    <row r="56" spans="1:11" x14ac:dyDescent="0.25">
      <c r="A56" s="34">
        <f t="shared" si="4"/>
        <v>39</v>
      </c>
      <c r="B56" s="35">
        <f t="shared" si="0"/>
        <v>41376</v>
      </c>
      <c r="C56" s="38">
        <f t="shared" si="7"/>
        <v>958.45214093055984</v>
      </c>
      <c r="D56" s="38">
        <f t="shared" si="8"/>
        <v>5.9955052515275238</v>
      </c>
      <c r="E56" s="39">
        <f t="shared" si="1"/>
        <v>0</v>
      </c>
      <c r="F56" s="38">
        <f t="shared" si="2"/>
        <v>5.9955052515275238</v>
      </c>
      <c r="G56" s="38">
        <f t="shared" si="5"/>
        <v>1.2032445468747248</v>
      </c>
      <c r="H56" s="38">
        <f t="shared" si="6"/>
        <v>4.792260704652799</v>
      </c>
      <c r="I56" s="38">
        <f t="shared" si="3"/>
        <v>957.24889638368506</v>
      </c>
      <c r="J56" s="31"/>
      <c r="K56" s="31"/>
    </row>
    <row r="57" spans="1:11" x14ac:dyDescent="0.25">
      <c r="A57" s="34">
        <f t="shared" si="4"/>
        <v>40</v>
      </c>
      <c r="B57" s="35">
        <f t="shared" si="0"/>
        <v>41406</v>
      </c>
      <c r="C57" s="38">
        <f t="shared" si="7"/>
        <v>957.24889638368506</v>
      </c>
      <c r="D57" s="38">
        <f t="shared" si="8"/>
        <v>5.9955052515275238</v>
      </c>
      <c r="E57" s="39">
        <f t="shared" si="1"/>
        <v>0</v>
      </c>
      <c r="F57" s="38">
        <f t="shared" si="2"/>
        <v>5.9955052515275238</v>
      </c>
      <c r="G57" s="38">
        <f t="shared" si="5"/>
        <v>1.2092607696090987</v>
      </c>
      <c r="H57" s="38">
        <f t="shared" si="6"/>
        <v>4.7862444819184251</v>
      </c>
      <c r="I57" s="38">
        <f t="shared" si="3"/>
        <v>956.03963561407602</v>
      </c>
      <c r="J57" s="31"/>
      <c r="K57" s="31"/>
    </row>
    <row r="58" spans="1:11" x14ac:dyDescent="0.25">
      <c r="A58" s="34">
        <f t="shared" si="4"/>
        <v>41</v>
      </c>
      <c r="B58" s="35">
        <f t="shared" si="0"/>
        <v>41437</v>
      </c>
      <c r="C58" s="38">
        <f t="shared" si="7"/>
        <v>956.03963561407602</v>
      </c>
      <c r="D58" s="38">
        <f t="shared" si="8"/>
        <v>5.9955052515275238</v>
      </c>
      <c r="E58" s="39">
        <f t="shared" si="1"/>
        <v>0</v>
      </c>
      <c r="F58" s="38">
        <f t="shared" si="2"/>
        <v>5.9955052515275238</v>
      </c>
      <c r="G58" s="38">
        <f t="shared" si="5"/>
        <v>1.2153070734571436</v>
      </c>
      <c r="H58" s="38">
        <f t="shared" si="6"/>
        <v>4.7801981780703802</v>
      </c>
      <c r="I58" s="38">
        <f t="shared" si="3"/>
        <v>954.82432854061892</v>
      </c>
      <c r="J58" s="31"/>
      <c r="K58" s="31"/>
    </row>
    <row r="59" spans="1:11" x14ac:dyDescent="0.25">
      <c r="A59" s="34">
        <f t="shared" si="4"/>
        <v>42</v>
      </c>
      <c r="B59" s="35">
        <f t="shared" si="0"/>
        <v>41467</v>
      </c>
      <c r="C59" s="38">
        <f t="shared" si="7"/>
        <v>954.82432854061892</v>
      </c>
      <c r="D59" s="38">
        <f t="shared" si="8"/>
        <v>5.9955052515275238</v>
      </c>
      <c r="E59" s="39">
        <f t="shared" si="1"/>
        <v>0</v>
      </c>
      <c r="F59" s="38">
        <f t="shared" si="2"/>
        <v>5.9955052515275238</v>
      </c>
      <c r="G59" s="38">
        <f t="shared" si="5"/>
        <v>1.2213836088244294</v>
      </c>
      <c r="H59" s="38">
        <f t="shared" si="6"/>
        <v>4.7741216427030944</v>
      </c>
      <c r="I59" s="38">
        <f t="shared" si="3"/>
        <v>953.60294493179447</v>
      </c>
      <c r="J59" s="31"/>
      <c r="K59" s="31"/>
    </row>
    <row r="60" spans="1:11" x14ac:dyDescent="0.25">
      <c r="A60" s="34">
        <f t="shared" si="4"/>
        <v>43</v>
      </c>
      <c r="B60" s="35">
        <f t="shared" si="0"/>
        <v>41498</v>
      </c>
      <c r="C60" s="38">
        <f t="shared" si="7"/>
        <v>953.60294493179447</v>
      </c>
      <c r="D60" s="38">
        <f t="shared" si="8"/>
        <v>5.9955052515275238</v>
      </c>
      <c r="E60" s="39">
        <f t="shared" si="1"/>
        <v>0</v>
      </c>
      <c r="F60" s="38">
        <f t="shared" si="2"/>
        <v>5.9955052515275238</v>
      </c>
      <c r="G60" s="38">
        <f t="shared" si="5"/>
        <v>1.2274905268685519</v>
      </c>
      <c r="H60" s="38">
        <f t="shared" si="6"/>
        <v>4.7680147246589719</v>
      </c>
      <c r="I60" s="38">
        <f t="shared" si="3"/>
        <v>952.3754544049259</v>
      </c>
      <c r="J60" s="31"/>
      <c r="K60" s="31"/>
    </row>
    <row r="61" spans="1:11" x14ac:dyDescent="0.25">
      <c r="A61" s="34">
        <f t="shared" si="4"/>
        <v>44</v>
      </c>
      <c r="B61" s="35">
        <f t="shared" si="0"/>
        <v>41529</v>
      </c>
      <c r="C61" s="38">
        <f t="shared" si="7"/>
        <v>952.3754544049259</v>
      </c>
      <c r="D61" s="38">
        <f t="shared" si="8"/>
        <v>5.9955052515275238</v>
      </c>
      <c r="E61" s="39">
        <f t="shared" si="1"/>
        <v>0</v>
      </c>
      <c r="F61" s="38">
        <f t="shared" si="2"/>
        <v>5.9955052515275238</v>
      </c>
      <c r="G61" s="38">
        <f t="shared" si="5"/>
        <v>1.2336279795028942</v>
      </c>
      <c r="H61" s="38">
        <f t="shared" si="6"/>
        <v>4.7618772720246296</v>
      </c>
      <c r="I61" s="38">
        <f t="shared" si="3"/>
        <v>951.14182642542301</v>
      </c>
      <c r="J61" s="31"/>
      <c r="K61" s="31"/>
    </row>
    <row r="62" spans="1:11" x14ac:dyDescent="0.25">
      <c r="A62" s="34">
        <f t="shared" si="4"/>
        <v>45</v>
      </c>
      <c r="B62" s="35">
        <f t="shared" si="0"/>
        <v>41559</v>
      </c>
      <c r="C62" s="38">
        <f t="shared" si="7"/>
        <v>951.14182642542301</v>
      </c>
      <c r="D62" s="38">
        <f t="shared" si="8"/>
        <v>5.9955052515275238</v>
      </c>
      <c r="E62" s="39">
        <f t="shared" si="1"/>
        <v>0</v>
      </c>
      <c r="F62" s="38">
        <f t="shared" si="2"/>
        <v>5.9955052515275238</v>
      </c>
      <c r="G62" s="38">
        <f t="shared" si="5"/>
        <v>1.2397961194004088</v>
      </c>
      <c r="H62" s="38">
        <f t="shared" si="6"/>
        <v>4.755709132127115</v>
      </c>
      <c r="I62" s="38">
        <f t="shared" si="3"/>
        <v>949.90203030602265</v>
      </c>
      <c r="J62" s="31"/>
      <c r="K62" s="31"/>
    </row>
    <row r="63" spans="1:11" x14ac:dyDescent="0.25">
      <c r="A63" s="34">
        <f t="shared" si="4"/>
        <v>46</v>
      </c>
      <c r="B63" s="35">
        <f t="shared" si="0"/>
        <v>41590</v>
      </c>
      <c r="C63" s="38">
        <f t="shared" si="7"/>
        <v>949.90203030602265</v>
      </c>
      <c r="D63" s="38">
        <f t="shared" si="8"/>
        <v>5.9955052515275238</v>
      </c>
      <c r="E63" s="39">
        <f t="shared" si="1"/>
        <v>0</v>
      </c>
      <c r="F63" s="38">
        <f t="shared" si="2"/>
        <v>5.9955052515275238</v>
      </c>
      <c r="G63" s="38">
        <f t="shared" si="5"/>
        <v>1.245995099997411</v>
      </c>
      <c r="H63" s="38">
        <f t="shared" si="6"/>
        <v>4.7495101515301128</v>
      </c>
      <c r="I63" s="38">
        <f t="shared" si="3"/>
        <v>948.65603520602519</v>
      </c>
      <c r="J63" s="31"/>
      <c r="K63" s="31"/>
    </row>
    <row r="64" spans="1:11" x14ac:dyDescent="0.25">
      <c r="A64" s="34">
        <f t="shared" si="4"/>
        <v>47</v>
      </c>
      <c r="B64" s="35">
        <f t="shared" si="0"/>
        <v>41620</v>
      </c>
      <c r="C64" s="38">
        <f t="shared" si="7"/>
        <v>948.65603520602519</v>
      </c>
      <c r="D64" s="38">
        <f t="shared" si="8"/>
        <v>5.9955052515275238</v>
      </c>
      <c r="E64" s="39">
        <f t="shared" si="1"/>
        <v>0</v>
      </c>
      <c r="F64" s="38">
        <f t="shared" si="2"/>
        <v>5.9955052515275238</v>
      </c>
      <c r="G64" s="38">
        <f t="shared" si="5"/>
        <v>1.2522250754973978</v>
      </c>
      <c r="H64" s="38">
        <f t="shared" si="6"/>
        <v>4.743280176030126</v>
      </c>
      <c r="I64" s="38">
        <f t="shared" si="3"/>
        <v>947.40381013052775</v>
      </c>
      <c r="J64" s="31"/>
      <c r="K64" s="31"/>
    </row>
    <row r="65" spans="1:11" x14ac:dyDescent="0.25">
      <c r="A65" s="34">
        <f t="shared" si="4"/>
        <v>48</v>
      </c>
      <c r="B65" s="35">
        <f t="shared" si="0"/>
        <v>41651</v>
      </c>
      <c r="C65" s="38">
        <f t="shared" si="7"/>
        <v>947.40381013052775</v>
      </c>
      <c r="D65" s="38">
        <f t="shared" si="8"/>
        <v>5.9955052515275238</v>
      </c>
      <c r="E65" s="39">
        <f t="shared" si="1"/>
        <v>0</v>
      </c>
      <c r="F65" s="38">
        <f t="shared" si="2"/>
        <v>5.9955052515275238</v>
      </c>
      <c r="G65" s="38">
        <f t="shared" si="5"/>
        <v>1.2584862008748852</v>
      </c>
      <c r="H65" s="38">
        <f t="shared" si="6"/>
        <v>4.7370190506526386</v>
      </c>
      <c r="I65" s="38">
        <f t="shared" si="3"/>
        <v>946.14532392965282</v>
      </c>
      <c r="J65" s="31"/>
      <c r="K65" s="31"/>
    </row>
    <row r="66" spans="1:11" x14ac:dyDescent="0.25">
      <c r="A66" s="34">
        <f t="shared" si="4"/>
        <v>49</v>
      </c>
      <c r="B66" s="35">
        <f t="shared" si="0"/>
        <v>41682</v>
      </c>
      <c r="C66" s="38">
        <f t="shared" si="7"/>
        <v>946.14532392965282</v>
      </c>
      <c r="D66" s="38">
        <f t="shared" si="8"/>
        <v>5.9955052515275238</v>
      </c>
      <c r="E66" s="39">
        <f t="shared" si="1"/>
        <v>0</v>
      </c>
      <c r="F66" s="38">
        <f t="shared" si="2"/>
        <v>5.9955052515275238</v>
      </c>
      <c r="G66" s="38">
        <f t="shared" si="5"/>
        <v>1.2647786318792598</v>
      </c>
      <c r="H66" s="38">
        <f t="shared" si="6"/>
        <v>4.730726619648264</v>
      </c>
      <c r="I66" s="38">
        <f t="shared" si="3"/>
        <v>944.88054529777355</v>
      </c>
      <c r="J66" s="31"/>
      <c r="K66" s="31"/>
    </row>
    <row r="67" spans="1:11" x14ac:dyDescent="0.25">
      <c r="A67" s="34">
        <f t="shared" si="4"/>
        <v>50</v>
      </c>
      <c r="B67" s="35">
        <f t="shared" si="0"/>
        <v>41710</v>
      </c>
      <c r="C67" s="38">
        <f t="shared" si="7"/>
        <v>944.88054529777355</v>
      </c>
      <c r="D67" s="38">
        <f t="shared" si="8"/>
        <v>5.9955052515275238</v>
      </c>
      <c r="E67" s="39">
        <f t="shared" si="1"/>
        <v>0</v>
      </c>
      <c r="F67" s="38">
        <f t="shared" si="2"/>
        <v>5.9955052515275238</v>
      </c>
      <c r="G67" s="38">
        <f t="shared" si="5"/>
        <v>1.2711025250386561</v>
      </c>
      <c r="H67" s="38">
        <f t="shared" si="6"/>
        <v>4.7244027264888677</v>
      </c>
      <c r="I67" s="38">
        <f t="shared" si="3"/>
        <v>943.60944277273495</v>
      </c>
      <c r="J67" s="31"/>
      <c r="K67" s="31"/>
    </row>
    <row r="68" spans="1:11" x14ac:dyDescent="0.25">
      <c r="A68" s="34">
        <f t="shared" si="4"/>
        <v>51</v>
      </c>
      <c r="B68" s="35">
        <f t="shared" si="0"/>
        <v>41741</v>
      </c>
      <c r="C68" s="38">
        <f t="shared" si="7"/>
        <v>943.60944277273495</v>
      </c>
      <c r="D68" s="38">
        <f t="shared" si="8"/>
        <v>5.9955052515275238</v>
      </c>
      <c r="E68" s="39">
        <f t="shared" si="1"/>
        <v>0</v>
      </c>
      <c r="F68" s="38">
        <f t="shared" si="2"/>
        <v>5.9955052515275238</v>
      </c>
      <c r="G68" s="38">
        <f t="shared" si="5"/>
        <v>1.2774580376638491</v>
      </c>
      <c r="H68" s="38">
        <f t="shared" si="6"/>
        <v>4.7180472138636746</v>
      </c>
      <c r="I68" s="38">
        <f t="shared" si="3"/>
        <v>942.33198473507105</v>
      </c>
      <c r="J68" s="31"/>
      <c r="K68" s="31"/>
    </row>
    <row r="69" spans="1:11" x14ac:dyDescent="0.25">
      <c r="A69" s="34">
        <f t="shared" si="4"/>
        <v>52</v>
      </c>
      <c r="B69" s="35">
        <f t="shared" si="0"/>
        <v>41771</v>
      </c>
      <c r="C69" s="38">
        <f t="shared" si="7"/>
        <v>942.33198473507105</v>
      </c>
      <c r="D69" s="38">
        <f t="shared" si="8"/>
        <v>5.9955052515275238</v>
      </c>
      <c r="E69" s="39">
        <f t="shared" si="1"/>
        <v>0</v>
      </c>
      <c r="F69" s="38">
        <f t="shared" si="2"/>
        <v>5.9955052515275238</v>
      </c>
      <c r="G69" s="38">
        <f t="shared" si="5"/>
        <v>1.2838453278521689</v>
      </c>
      <c r="H69" s="38">
        <f t="shared" si="6"/>
        <v>4.7116599236753549</v>
      </c>
      <c r="I69" s="38">
        <f t="shared" si="3"/>
        <v>941.04813940721886</v>
      </c>
      <c r="J69" s="31"/>
      <c r="K69" s="31"/>
    </row>
    <row r="70" spans="1:11" x14ac:dyDescent="0.25">
      <c r="A70" s="34">
        <f t="shared" si="4"/>
        <v>53</v>
      </c>
      <c r="B70" s="35">
        <f t="shared" si="0"/>
        <v>41802</v>
      </c>
      <c r="C70" s="38">
        <f t="shared" si="7"/>
        <v>941.04813940721886</v>
      </c>
      <c r="D70" s="38">
        <f t="shared" si="8"/>
        <v>5.9955052515275238</v>
      </c>
      <c r="E70" s="39">
        <f t="shared" si="1"/>
        <v>0</v>
      </c>
      <c r="F70" s="38">
        <f t="shared" si="2"/>
        <v>5.9955052515275238</v>
      </c>
      <c r="G70" s="38">
        <f t="shared" si="5"/>
        <v>1.2902645544914302</v>
      </c>
      <c r="H70" s="38">
        <f t="shared" si="6"/>
        <v>4.7052406970360936</v>
      </c>
      <c r="I70" s="38">
        <f t="shared" si="3"/>
        <v>939.75787485272747</v>
      </c>
      <c r="J70" s="31"/>
      <c r="K70" s="31"/>
    </row>
    <row r="71" spans="1:11" x14ac:dyDescent="0.25">
      <c r="A71" s="34">
        <f t="shared" si="4"/>
        <v>54</v>
      </c>
      <c r="B71" s="35">
        <f t="shared" si="0"/>
        <v>41832</v>
      </c>
      <c r="C71" s="38">
        <f t="shared" si="7"/>
        <v>939.75787485272747</v>
      </c>
      <c r="D71" s="38">
        <f t="shared" si="8"/>
        <v>5.9955052515275238</v>
      </c>
      <c r="E71" s="39">
        <f t="shared" si="1"/>
        <v>0</v>
      </c>
      <c r="F71" s="38">
        <f t="shared" si="2"/>
        <v>5.9955052515275238</v>
      </c>
      <c r="G71" s="38">
        <f t="shared" si="5"/>
        <v>1.2967158772638863</v>
      </c>
      <c r="H71" s="38">
        <f t="shared" si="6"/>
        <v>4.6987893742636375</v>
      </c>
      <c r="I71" s="38">
        <f t="shared" si="3"/>
        <v>938.4611589754636</v>
      </c>
      <c r="J71" s="31"/>
      <c r="K71" s="31"/>
    </row>
    <row r="72" spans="1:11" x14ac:dyDescent="0.25">
      <c r="A72" s="34">
        <f t="shared" si="4"/>
        <v>55</v>
      </c>
      <c r="B72" s="35">
        <f t="shared" si="0"/>
        <v>41863</v>
      </c>
      <c r="C72" s="38">
        <f t="shared" si="7"/>
        <v>938.4611589754636</v>
      </c>
      <c r="D72" s="38">
        <f t="shared" si="8"/>
        <v>5.9955052515275238</v>
      </c>
      <c r="E72" s="39">
        <f t="shared" si="1"/>
        <v>0</v>
      </c>
      <c r="F72" s="38">
        <f t="shared" si="2"/>
        <v>5.9955052515275238</v>
      </c>
      <c r="G72" s="38">
        <f t="shared" si="5"/>
        <v>1.3031994566502059</v>
      </c>
      <c r="H72" s="38">
        <f t="shared" si="6"/>
        <v>4.6923057948773179</v>
      </c>
      <c r="I72" s="38">
        <f t="shared" si="3"/>
        <v>937.15795951881341</v>
      </c>
      <c r="J72" s="31"/>
      <c r="K72" s="31"/>
    </row>
    <row r="73" spans="1:11" x14ac:dyDescent="0.25">
      <c r="A73" s="34">
        <f t="shared" si="4"/>
        <v>56</v>
      </c>
      <c r="B73" s="35">
        <f t="shared" si="0"/>
        <v>41894</v>
      </c>
      <c r="C73" s="38">
        <f t="shared" si="7"/>
        <v>937.15795951881341</v>
      </c>
      <c r="D73" s="38">
        <f t="shared" si="8"/>
        <v>5.9955052515275238</v>
      </c>
      <c r="E73" s="39">
        <f t="shared" si="1"/>
        <v>0</v>
      </c>
      <c r="F73" s="38">
        <f t="shared" si="2"/>
        <v>5.9955052515275238</v>
      </c>
      <c r="G73" s="38">
        <f t="shared" si="5"/>
        <v>1.3097154539334568</v>
      </c>
      <c r="H73" s="38">
        <f t="shared" si="6"/>
        <v>4.685789797594067</v>
      </c>
      <c r="I73" s="38">
        <f t="shared" si="3"/>
        <v>935.84824406487996</v>
      </c>
      <c r="J73" s="31"/>
      <c r="K73" s="31"/>
    </row>
    <row r="74" spans="1:11" x14ac:dyDescent="0.25">
      <c r="A74" s="34">
        <f t="shared" si="4"/>
        <v>57</v>
      </c>
      <c r="B74" s="35">
        <f t="shared" si="0"/>
        <v>41924</v>
      </c>
      <c r="C74" s="38">
        <f t="shared" si="7"/>
        <v>935.84824406487996</v>
      </c>
      <c r="D74" s="38">
        <f t="shared" si="8"/>
        <v>5.9955052515275238</v>
      </c>
      <c r="E74" s="39">
        <f t="shared" si="1"/>
        <v>0</v>
      </c>
      <c r="F74" s="38">
        <f t="shared" si="2"/>
        <v>5.9955052515275238</v>
      </c>
      <c r="G74" s="38">
        <f t="shared" si="5"/>
        <v>1.316264031203124</v>
      </c>
      <c r="H74" s="38">
        <f t="shared" si="6"/>
        <v>4.6792412203243998</v>
      </c>
      <c r="I74" s="38">
        <f t="shared" si="3"/>
        <v>934.53198003367686</v>
      </c>
      <c r="J74" s="31"/>
      <c r="K74" s="31"/>
    </row>
    <row r="75" spans="1:11" x14ac:dyDescent="0.25">
      <c r="A75" s="34">
        <f t="shared" si="4"/>
        <v>58</v>
      </c>
      <c r="B75" s="35">
        <f t="shared" si="0"/>
        <v>41955</v>
      </c>
      <c r="C75" s="38">
        <f t="shared" si="7"/>
        <v>934.53198003367686</v>
      </c>
      <c r="D75" s="38">
        <f t="shared" si="8"/>
        <v>5.9955052515275238</v>
      </c>
      <c r="E75" s="39">
        <f t="shared" si="1"/>
        <v>0</v>
      </c>
      <c r="F75" s="38">
        <f t="shared" si="2"/>
        <v>5.9955052515275238</v>
      </c>
      <c r="G75" s="38">
        <f t="shared" si="5"/>
        <v>1.3228453513591392</v>
      </c>
      <c r="H75" s="38">
        <f t="shared" si="6"/>
        <v>4.6726599001683846</v>
      </c>
      <c r="I75" s="38">
        <f t="shared" si="3"/>
        <v>933.20913468231777</v>
      </c>
      <c r="J75" s="31"/>
      <c r="K75" s="31"/>
    </row>
    <row r="76" spans="1:11" x14ac:dyDescent="0.25">
      <c r="A76" s="34">
        <f t="shared" si="4"/>
        <v>59</v>
      </c>
      <c r="B76" s="35">
        <f t="shared" si="0"/>
        <v>41985</v>
      </c>
      <c r="C76" s="38">
        <f t="shared" si="7"/>
        <v>933.20913468231777</v>
      </c>
      <c r="D76" s="38">
        <f t="shared" si="8"/>
        <v>5.9955052515275238</v>
      </c>
      <c r="E76" s="39">
        <f t="shared" si="1"/>
        <v>0</v>
      </c>
      <c r="F76" s="38">
        <f t="shared" si="2"/>
        <v>5.9955052515275238</v>
      </c>
      <c r="G76" s="38">
        <f t="shared" si="5"/>
        <v>1.3294595781159346</v>
      </c>
      <c r="H76" s="38">
        <f t="shared" si="6"/>
        <v>4.6660456734115892</v>
      </c>
      <c r="I76" s="38">
        <f t="shared" si="3"/>
        <v>931.87967510420185</v>
      </c>
      <c r="J76" s="31"/>
      <c r="K76" s="31"/>
    </row>
    <row r="77" spans="1:11" x14ac:dyDescent="0.25">
      <c r="A77" s="34">
        <f t="shared" si="4"/>
        <v>60</v>
      </c>
      <c r="B77" s="35">
        <f t="shared" si="0"/>
        <v>42016</v>
      </c>
      <c r="C77" s="38">
        <f t="shared" si="7"/>
        <v>931.87967510420185</v>
      </c>
      <c r="D77" s="38">
        <f t="shared" si="8"/>
        <v>5.9955052515275238</v>
      </c>
      <c r="E77" s="39">
        <f t="shared" si="1"/>
        <v>0</v>
      </c>
      <c r="F77" s="38">
        <f t="shared" si="2"/>
        <v>5.9955052515275238</v>
      </c>
      <c r="G77" s="38">
        <f t="shared" si="5"/>
        <v>1.3361068760065145</v>
      </c>
      <c r="H77" s="38">
        <f t="shared" si="6"/>
        <v>4.6593983755210093</v>
      </c>
      <c r="I77" s="38">
        <f t="shared" si="3"/>
        <v>930.54356822819534</v>
      </c>
      <c r="J77" s="31"/>
      <c r="K77" s="31"/>
    </row>
    <row r="78" spans="1:11" x14ac:dyDescent="0.25">
      <c r="A78" s="34">
        <f t="shared" si="4"/>
        <v>61</v>
      </c>
      <c r="B78" s="35">
        <f t="shared" si="0"/>
        <v>42047</v>
      </c>
      <c r="C78" s="38">
        <f t="shared" si="7"/>
        <v>930.54356822819534</v>
      </c>
      <c r="D78" s="38">
        <f t="shared" si="8"/>
        <v>5.9955052515275238</v>
      </c>
      <c r="E78" s="39">
        <f t="shared" si="1"/>
        <v>0</v>
      </c>
      <c r="F78" s="38">
        <f t="shared" si="2"/>
        <v>5.9955052515275238</v>
      </c>
      <c r="G78" s="38">
        <f t="shared" si="5"/>
        <v>1.3427874103865474</v>
      </c>
      <c r="H78" s="38">
        <f t="shared" si="6"/>
        <v>4.6527178411409764</v>
      </c>
      <c r="I78" s="38">
        <f t="shared" si="3"/>
        <v>929.20078081780878</v>
      </c>
      <c r="J78" s="31"/>
      <c r="K78" s="31"/>
    </row>
    <row r="79" spans="1:11" x14ac:dyDescent="0.25">
      <c r="A79" s="34">
        <f t="shared" si="4"/>
        <v>62</v>
      </c>
      <c r="B79" s="35">
        <f t="shared" si="0"/>
        <v>42075</v>
      </c>
      <c r="C79" s="38">
        <f t="shared" si="7"/>
        <v>929.20078081780878</v>
      </c>
      <c r="D79" s="38">
        <f t="shared" si="8"/>
        <v>5.9955052515275238</v>
      </c>
      <c r="E79" s="39">
        <f t="shared" si="1"/>
        <v>0</v>
      </c>
      <c r="F79" s="38">
        <f t="shared" si="2"/>
        <v>5.9955052515275238</v>
      </c>
      <c r="G79" s="38">
        <f t="shared" si="5"/>
        <v>1.3495013474384798</v>
      </c>
      <c r="H79" s="38">
        <f t="shared" si="6"/>
        <v>4.646003904089044</v>
      </c>
      <c r="I79" s="38">
        <f t="shared" si="3"/>
        <v>927.85127947037029</v>
      </c>
      <c r="J79" s="31"/>
      <c r="K79" s="31"/>
    </row>
    <row r="80" spans="1:11" x14ac:dyDescent="0.25">
      <c r="A80" s="34">
        <f t="shared" si="4"/>
        <v>63</v>
      </c>
      <c r="B80" s="35">
        <f t="shared" si="0"/>
        <v>42106</v>
      </c>
      <c r="C80" s="38">
        <f t="shared" si="7"/>
        <v>927.85127947037029</v>
      </c>
      <c r="D80" s="38">
        <f t="shared" si="8"/>
        <v>5.9955052515275238</v>
      </c>
      <c r="E80" s="39">
        <f t="shared" si="1"/>
        <v>0</v>
      </c>
      <c r="F80" s="38">
        <f t="shared" si="2"/>
        <v>5.9955052515275238</v>
      </c>
      <c r="G80" s="38">
        <f t="shared" si="5"/>
        <v>1.3562488541756723</v>
      </c>
      <c r="H80" s="38">
        <f t="shared" si="6"/>
        <v>4.6392563973518515</v>
      </c>
      <c r="I80" s="38">
        <f t="shared" si="3"/>
        <v>926.49503061619464</v>
      </c>
      <c r="J80" s="31"/>
      <c r="K80" s="31"/>
    </row>
    <row r="81" spans="1:11" x14ac:dyDescent="0.25">
      <c r="A81" s="34">
        <f t="shared" si="4"/>
        <v>64</v>
      </c>
      <c r="B81" s="35">
        <f t="shared" si="0"/>
        <v>42136</v>
      </c>
      <c r="C81" s="38">
        <f t="shared" si="7"/>
        <v>926.49503061619464</v>
      </c>
      <c r="D81" s="38">
        <f t="shared" si="8"/>
        <v>5.9955052515275238</v>
      </c>
      <c r="E81" s="39">
        <f t="shared" si="1"/>
        <v>0</v>
      </c>
      <c r="F81" s="38">
        <f t="shared" si="2"/>
        <v>5.9955052515275238</v>
      </c>
      <c r="G81" s="38">
        <f t="shared" si="5"/>
        <v>1.3630300984465507</v>
      </c>
      <c r="H81" s="38">
        <f t="shared" si="6"/>
        <v>4.6324751530809731</v>
      </c>
      <c r="I81" s="38">
        <f t="shared" si="3"/>
        <v>925.13200051774811</v>
      </c>
      <c r="J81" s="31"/>
      <c r="K81" s="31"/>
    </row>
    <row r="82" spans="1:11" x14ac:dyDescent="0.25">
      <c r="A82" s="34">
        <f t="shared" si="4"/>
        <v>65</v>
      </c>
      <c r="B82" s="35">
        <f t="shared" ref="B82:B145" si="9">IF(Pay_Num&lt;&gt;"",DATE(YEAR(Loan_Start),MONTH(Loan_Start)+(Pay_Num)*12/Num_Pmt_Per_Year,DAY(Loan_Start)),"")</f>
        <v>42167</v>
      </c>
      <c r="C82" s="38">
        <f t="shared" si="7"/>
        <v>925.13200051774811</v>
      </c>
      <c r="D82" s="38">
        <f t="shared" si="8"/>
        <v>5.9955052515275238</v>
      </c>
      <c r="E82" s="39">
        <f t="shared" ref="E82:E145" si="10">IF(AND(Pay_Num&lt;&gt;"",Sched_Pay+Scheduled_Extra_Payments&lt;Beg_Bal),Scheduled_Extra_Payments,IF(AND(Pay_Num&lt;&gt;"",Beg_Bal-Sched_Pay&gt;0),Beg_Bal-Sched_Pay,IF(Pay_Num&lt;&gt;"",0,"")))</f>
        <v>0</v>
      </c>
      <c r="F82" s="38">
        <f t="shared" ref="F82:F145" si="11">IF(AND(Pay_Num&lt;&gt;"",Sched_Pay+Extra_Pay&lt;Beg_Bal),Sched_Pay+Extra_Pay,IF(Pay_Num&lt;&gt;"",Beg_Bal,""))</f>
        <v>5.9955052515275238</v>
      </c>
      <c r="G82" s="38">
        <f t="shared" si="5"/>
        <v>1.3698452489387831</v>
      </c>
      <c r="H82" s="38">
        <f t="shared" si="6"/>
        <v>4.6256600025887407</v>
      </c>
      <c r="I82" s="38">
        <f t="shared" ref="I82:I145" si="12">IF(AND(Pay_Num&lt;&gt;"",Sched_Pay+Extra_Pay&lt;Beg_Bal),Beg_Bal-Princ,IF(Pay_Num&lt;&gt;"",0,""))</f>
        <v>923.76215526880935</v>
      </c>
      <c r="J82" s="31"/>
      <c r="K82" s="31"/>
    </row>
    <row r="83" spans="1:11" x14ac:dyDescent="0.25">
      <c r="A83" s="34">
        <f t="shared" ref="A83:A146" si="13">IF(Values_Entered,A82+1,"")</f>
        <v>66</v>
      </c>
      <c r="B83" s="35">
        <f t="shared" si="9"/>
        <v>42197</v>
      </c>
      <c r="C83" s="38">
        <f t="shared" si="7"/>
        <v>923.76215526880935</v>
      </c>
      <c r="D83" s="38">
        <f t="shared" si="8"/>
        <v>5.9955052515275238</v>
      </c>
      <c r="E83" s="39">
        <f t="shared" si="10"/>
        <v>0</v>
      </c>
      <c r="F83" s="38">
        <f t="shared" si="11"/>
        <v>5.9955052515275238</v>
      </c>
      <c r="G83" s="38">
        <f t="shared" ref="G83:G146" si="14">IF(Pay_Num&lt;&gt;"",Total_Pay-Int,"")</f>
        <v>1.3766944751834771</v>
      </c>
      <c r="H83" s="38">
        <f t="shared" ref="H83:H146" si="15">IF(Pay_Num&lt;&gt;"",Beg_Bal*Interest_Rate/Num_Pmt_Per_Year,"")</f>
        <v>4.6188107763440467</v>
      </c>
      <c r="I83" s="38">
        <f t="shared" si="12"/>
        <v>922.38546079362584</v>
      </c>
      <c r="J83" s="31"/>
      <c r="K83" s="31"/>
    </row>
    <row r="84" spans="1:11" x14ac:dyDescent="0.25">
      <c r="A84" s="34">
        <f t="shared" si="13"/>
        <v>67</v>
      </c>
      <c r="B84" s="35">
        <f t="shared" si="9"/>
        <v>42228</v>
      </c>
      <c r="C84" s="38">
        <f t="shared" ref="C84:C147" si="16">IF(Pay_Num&lt;&gt;"",I83,"")</f>
        <v>922.38546079362584</v>
      </c>
      <c r="D84" s="38">
        <f t="shared" ref="D84:D147" si="17">IF(Pay_Num&lt;&gt;"",Scheduled_Monthly_Payment,"")</f>
        <v>5.9955052515275238</v>
      </c>
      <c r="E84" s="39">
        <f t="shared" si="10"/>
        <v>0</v>
      </c>
      <c r="F84" s="38">
        <f t="shared" si="11"/>
        <v>5.9955052515275238</v>
      </c>
      <c r="G84" s="38">
        <f t="shared" si="14"/>
        <v>1.3835779475593943</v>
      </c>
      <c r="H84" s="38">
        <f t="shared" si="15"/>
        <v>4.6119273039681294</v>
      </c>
      <c r="I84" s="38">
        <f t="shared" si="12"/>
        <v>921.00188284606645</v>
      </c>
      <c r="J84" s="31"/>
      <c r="K84" s="31"/>
    </row>
    <row r="85" spans="1:11" x14ac:dyDescent="0.25">
      <c r="A85" s="34">
        <f t="shared" si="13"/>
        <v>68</v>
      </c>
      <c r="B85" s="35">
        <f t="shared" si="9"/>
        <v>42259</v>
      </c>
      <c r="C85" s="38">
        <f t="shared" si="16"/>
        <v>921.00188284606645</v>
      </c>
      <c r="D85" s="38">
        <f t="shared" si="17"/>
        <v>5.9955052515275238</v>
      </c>
      <c r="E85" s="39">
        <f t="shared" si="10"/>
        <v>0</v>
      </c>
      <c r="F85" s="38">
        <f t="shared" si="11"/>
        <v>5.9955052515275238</v>
      </c>
      <c r="G85" s="38">
        <f t="shared" si="14"/>
        <v>1.3904958372971921</v>
      </c>
      <c r="H85" s="38">
        <f t="shared" si="15"/>
        <v>4.6050094142303317</v>
      </c>
      <c r="I85" s="38">
        <f t="shared" si="12"/>
        <v>919.61138700876927</v>
      </c>
      <c r="J85" s="31"/>
      <c r="K85" s="31"/>
    </row>
    <row r="86" spans="1:11" x14ac:dyDescent="0.25">
      <c r="A86" s="34">
        <f t="shared" si="13"/>
        <v>69</v>
      </c>
      <c r="B86" s="35">
        <f t="shared" si="9"/>
        <v>42289</v>
      </c>
      <c r="C86" s="38">
        <f t="shared" si="16"/>
        <v>919.61138700876927</v>
      </c>
      <c r="D86" s="38">
        <f t="shared" si="17"/>
        <v>5.9955052515275238</v>
      </c>
      <c r="E86" s="39">
        <f t="shared" si="10"/>
        <v>0</v>
      </c>
      <c r="F86" s="38">
        <f t="shared" si="11"/>
        <v>5.9955052515275238</v>
      </c>
      <c r="G86" s="38">
        <f t="shared" si="14"/>
        <v>1.3974483164836782</v>
      </c>
      <c r="H86" s="38">
        <f t="shared" si="15"/>
        <v>4.5980569350438456</v>
      </c>
      <c r="I86" s="38">
        <f t="shared" si="12"/>
        <v>918.21393869228564</v>
      </c>
      <c r="J86" s="31"/>
      <c r="K86" s="31"/>
    </row>
    <row r="87" spans="1:11" x14ac:dyDescent="0.25">
      <c r="A87" s="34">
        <f t="shared" si="13"/>
        <v>70</v>
      </c>
      <c r="B87" s="35">
        <f t="shared" si="9"/>
        <v>42320</v>
      </c>
      <c r="C87" s="38">
        <f t="shared" si="16"/>
        <v>918.21393869228564</v>
      </c>
      <c r="D87" s="38">
        <f t="shared" si="17"/>
        <v>5.9955052515275238</v>
      </c>
      <c r="E87" s="39">
        <f t="shared" si="10"/>
        <v>0</v>
      </c>
      <c r="F87" s="38">
        <f t="shared" si="11"/>
        <v>5.9955052515275238</v>
      </c>
      <c r="G87" s="38">
        <f t="shared" si="14"/>
        <v>1.4044355580660959</v>
      </c>
      <c r="H87" s="38">
        <f t="shared" si="15"/>
        <v>4.5910696934614279</v>
      </c>
      <c r="I87" s="38">
        <f t="shared" si="12"/>
        <v>916.80950313421954</v>
      </c>
      <c r="J87" s="31"/>
      <c r="K87" s="31"/>
    </row>
    <row r="88" spans="1:11" x14ac:dyDescent="0.25">
      <c r="A88" s="34">
        <f t="shared" si="13"/>
        <v>71</v>
      </c>
      <c r="B88" s="35">
        <f t="shared" si="9"/>
        <v>42350</v>
      </c>
      <c r="C88" s="38">
        <f t="shared" si="16"/>
        <v>916.80950313421954</v>
      </c>
      <c r="D88" s="38">
        <f t="shared" si="17"/>
        <v>5.9955052515275238</v>
      </c>
      <c r="E88" s="39">
        <f t="shared" si="10"/>
        <v>0</v>
      </c>
      <c r="F88" s="38">
        <f t="shared" si="11"/>
        <v>5.9955052515275238</v>
      </c>
      <c r="G88" s="38">
        <f t="shared" si="14"/>
        <v>1.411457735856426</v>
      </c>
      <c r="H88" s="38">
        <f t="shared" si="15"/>
        <v>4.5840475156710978</v>
      </c>
      <c r="I88" s="38">
        <f t="shared" si="12"/>
        <v>915.39804539836314</v>
      </c>
      <c r="J88" s="31"/>
      <c r="K88" s="31"/>
    </row>
    <row r="89" spans="1:11" x14ac:dyDescent="0.25">
      <c r="A89" s="34">
        <f t="shared" si="13"/>
        <v>72</v>
      </c>
      <c r="B89" s="35">
        <f t="shared" si="9"/>
        <v>42381</v>
      </c>
      <c r="C89" s="38">
        <f t="shared" si="16"/>
        <v>915.39804539836314</v>
      </c>
      <c r="D89" s="38">
        <f t="shared" si="17"/>
        <v>5.9955052515275238</v>
      </c>
      <c r="E89" s="39">
        <f t="shared" si="10"/>
        <v>0</v>
      </c>
      <c r="F89" s="38">
        <f t="shared" si="11"/>
        <v>5.9955052515275238</v>
      </c>
      <c r="G89" s="38">
        <f t="shared" si="14"/>
        <v>1.4185150245357088</v>
      </c>
      <c r="H89" s="38">
        <f t="shared" si="15"/>
        <v>4.576990226991815</v>
      </c>
      <c r="I89" s="38">
        <f t="shared" si="12"/>
        <v>913.9795303738274</v>
      </c>
      <c r="J89" s="31"/>
      <c r="K89" s="31"/>
    </row>
    <row r="90" spans="1:11" x14ac:dyDescent="0.25">
      <c r="A90" s="34">
        <f t="shared" si="13"/>
        <v>73</v>
      </c>
      <c r="B90" s="35">
        <f t="shared" si="9"/>
        <v>42412</v>
      </c>
      <c r="C90" s="38">
        <f t="shared" si="16"/>
        <v>913.9795303738274</v>
      </c>
      <c r="D90" s="38">
        <f t="shared" si="17"/>
        <v>5.9955052515275238</v>
      </c>
      <c r="E90" s="39">
        <f t="shared" si="10"/>
        <v>0</v>
      </c>
      <c r="F90" s="38">
        <f t="shared" si="11"/>
        <v>5.9955052515275238</v>
      </c>
      <c r="G90" s="38">
        <f t="shared" si="14"/>
        <v>1.4256075996583872</v>
      </c>
      <c r="H90" s="38">
        <f t="shared" si="15"/>
        <v>4.5698976518691365</v>
      </c>
      <c r="I90" s="38">
        <f t="shared" si="12"/>
        <v>912.553922774169</v>
      </c>
      <c r="J90" s="31"/>
      <c r="K90" s="31"/>
    </row>
    <row r="91" spans="1:11" x14ac:dyDescent="0.25">
      <c r="A91" s="34">
        <f t="shared" si="13"/>
        <v>74</v>
      </c>
      <c r="B91" s="35">
        <f t="shared" si="9"/>
        <v>42441</v>
      </c>
      <c r="C91" s="38">
        <f t="shared" si="16"/>
        <v>912.553922774169</v>
      </c>
      <c r="D91" s="38">
        <f t="shared" si="17"/>
        <v>5.9955052515275238</v>
      </c>
      <c r="E91" s="39">
        <f t="shared" si="10"/>
        <v>0</v>
      </c>
      <c r="F91" s="38">
        <f t="shared" si="11"/>
        <v>5.9955052515275238</v>
      </c>
      <c r="G91" s="38">
        <f t="shared" si="14"/>
        <v>1.4327356376566796</v>
      </c>
      <c r="H91" s="38">
        <f t="shared" si="15"/>
        <v>4.5627696138708442</v>
      </c>
      <c r="I91" s="38">
        <f t="shared" si="12"/>
        <v>911.12118713651228</v>
      </c>
      <c r="J91" s="31"/>
      <c r="K91" s="31"/>
    </row>
    <row r="92" spans="1:11" x14ac:dyDescent="0.25">
      <c r="A92" s="34">
        <f t="shared" si="13"/>
        <v>75</v>
      </c>
      <c r="B92" s="35">
        <f t="shared" si="9"/>
        <v>42472</v>
      </c>
      <c r="C92" s="38">
        <f t="shared" si="16"/>
        <v>911.12118713651228</v>
      </c>
      <c r="D92" s="38">
        <f t="shared" si="17"/>
        <v>5.9955052515275238</v>
      </c>
      <c r="E92" s="39">
        <f t="shared" si="10"/>
        <v>0</v>
      </c>
      <c r="F92" s="38">
        <f t="shared" si="11"/>
        <v>5.9955052515275238</v>
      </c>
      <c r="G92" s="38">
        <f t="shared" si="14"/>
        <v>1.4398993158449622</v>
      </c>
      <c r="H92" s="38">
        <f t="shared" si="15"/>
        <v>4.5556059356825616</v>
      </c>
      <c r="I92" s="38">
        <f t="shared" si="12"/>
        <v>909.68128782066731</v>
      </c>
      <c r="J92" s="31"/>
      <c r="K92" s="31"/>
    </row>
    <row r="93" spans="1:11" x14ac:dyDescent="0.25">
      <c r="A93" s="34">
        <f t="shared" si="13"/>
        <v>76</v>
      </c>
      <c r="B93" s="35">
        <f t="shared" si="9"/>
        <v>42502</v>
      </c>
      <c r="C93" s="38">
        <f t="shared" si="16"/>
        <v>909.68128782066731</v>
      </c>
      <c r="D93" s="38">
        <f t="shared" si="17"/>
        <v>5.9955052515275238</v>
      </c>
      <c r="E93" s="39">
        <f t="shared" si="10"/>
        <v>0</v>
      </c>
      <c r="F93" s="38">
        <f t="shared" si="11"/>
        <v>5.9955052515275238</v>
      </c>
      <c r="G93" s="38">
        <f t="shared" si="14"/>
        <v>1.4470988124241879</v>
      </c>
      <c r="H93" s="38">
        <f t="shared" si="15"/>
        <v>4.5484064391033359</v>
      </c>
      <c r="I93" s="38">
        <f t="shared" si="12"/>
        <v>908.23418900824311</v>
      </c>
      <c r="J93" s="31"/>
      <c r="K93" s="31"/>
    </row>
    <row r="94" spans="1:11" x14ac:dyDescent="0.25">
      <c r="A94" s="34">
        <f t="shared" si="13"/>
        <v>77</v>
      </c>
      <c r="B94" s="35">
        <f t="shared" si="9"/>
        <v>42533</v>
      </c>
      <c r="C94" s="38">
        <f t="shared" si="16"/>
        <v>908.23418900824311</v>
      </c>
      <c r="D94" s="38">
        <f t="shared" si="17"/>
        <v>5.9955052515275238</v>
      </c>
      <c r="E94" s="39">
        <f t="shared" si="10"/>
        <v>0</v>
      </c>
      <c r="F94" s="38">
        <f t="shared" si="11"/>
        <v>5.9955052515275238</v>
      </c>
      <c r="G94" s="38">
        <f t="shared" si="14"/>
        <v>1.4543343064863086</v>
      </c>
      <c r="H94" s="38">
        <f t="shared" si="15"/>
        <v>4.5411709450412152</v>
      </c>
      <c r="I94" s="38">
        <f t="shared" si="12"/>
        <v>906.77985470175679</v>
      </c>
      <c r="J94" s="31"/>
      <c r="K94" s="31"/>
    </row>
    <row r="95" spans="1:11" x14ac:dyDescent="0.25">
      <c r="A95" s="34">
        <f t="shared" si="13"/>
        <v>78</v>
      </c>
      <c r="B95" s="35">
        <f t="shared" si="9"/>
        <v>42563</v>
      </c>
      <c r="C95" s="38">
        <f t="shared" si="16"/>
        <v>906.77985470175679</v>
      </c>
      <c r="D95" s="38">
        <f t="shared" si="17"/>
        <v>5.9955052515275238</v>
      </c>
      <c r="E95" s="39">
        <f t="shared" si="10"/>
        <v>0</v>
      </c>
      <c r="F95" s="38">
        <f t="shared" si="11"/>
        <v>5.9955052515275238</v>
      </c>
      <c r="G95" s="38">
        <f t="shared" si="14"/>
        <v>1.4616059780187403</v>
      </c>
      <c r="H95" s="38">
        <f t="shared" si="15"/>
        <v>4.5338992735087835</v>
      </c>
      <c r="I95" s="38">
        <f t="shared" si="12"/>
        <v>905.31824872373807</v>
      </c>
      <c r="J95" s="31"/>
      <c r="K95" s="31"/>
    </row>
    <row r="96" spans="1:11" x14ac:dyDescent="0.25">
      <c r="A96" s="34">
        <f t="shared" si="13"/>
        <v>79</v>
      </c>
      <c r="B96" s="35">
        <f t="shared" si="9"/>
        <v>42594</v>
      </c>
      <c r="C96" s="38">
        <f t="shared" si="16"/>
        <v>905.31824872373807</v>
      </c>
      <c r="D96" s="38">
        <f t="shared" si="17"/>
        <v>5.9955052515275238</v>
      </c>
      <c r="E96" s="39">
        <f t="shared" si="10"/>
        <v>0</v>
      </c>
      <c r="F96" s="38">
        <f t="shared" si="11"/>
        <v>5.9955052515275238</v>
      </c>
      <c r="G96" s="38">
        <f t="shared" si="14"/>
        <v>1.4689140079088334</v>
      </c>
      <c r="H96" s="38">
        <f t="shared" si="15"/>
        <v>4.5265912436186904</v>
      </c>
      <c r="I96" s="38">
        <f t="shared" si="12"/>
        <v>903.84933471582929</v>
      </c>
      <c r="J96" s="31"/>
      <c r="K96" s="31"/>
    </row>
    <row r="97" spans="1:11" x14ac:dyDescent="0.25">
      <c r="A97" s="34">
        <f t="shared" si="13"/>
        <v>80</v>
      </c>
      <c r="B97" s="35">
        <f t="shared" si="9"/>
        <v>42625</v>
      </c>
      <c r="C97" s="38">
        <f t="shared" si="16"/>
        <v>903.84933471582929</v>
      </c>
      <c r="D97" s="38">
        <f t="shared" si="17"/>
        <v>5.9955052515275238</v>
      </c>
      <c r="E97" s="39">
        <f t="shared" si="10"/>
        <v>0</v>
      </c>
      <c r="F97" s="38">
        <f t="shared" si="11"/>
        <v>5.9955052515275238</v>
      </c>
      <c r="G97" s="38">
        <f t="shared" si="14"/>
        <v>1.4762585779483777</v>
      </c>
      <c r="H97" s="38">
        <f t="shared" si="15"/>
        <v>4.5192466735791461</v>
      </c>
      <c r="I97" s="38">
        <f t="shared" si="12"/>
        <v>902.37307613788096</v>
      </c>
      <c r="J97" s="31"/>
      <c r="K97" s="31"/>
    </row>
    <row r="98" spans="1:11" x14ac:dyDescent="0.25">
      <c r="A98" s="34">
        <f t="shared" si="13"/>
        <v>81</v>
      </c>
      <c r="B98" s="35">
        <f t="shared" si="9"/>
        <v>42655</v>
      </c>
      <c r="C98" s="38">
        <f t="shared" si="16"/>
        <v>902.37307613788096</v>
      </c>
      <c r="D98" s="38">
        <f t="shared" si="17"/>
        <v>5.9955052515275238</v>
      </c>
      <c r="E98" s="39">
        <f t="shared" si="10"/>
        <v>0</v>
      </c>
      <c r="F98" s="38">
        <f t="shared" si="11"/>
        <v>5.9955052515275238</v>
      </c>
      <c r="G98" s="38">
        <f t="shared" si="14"/>
        <v>1.4836398708381191</v>
      </c>
      <c r="H98" s="38">
        <f t="shared" si="15"/>
        <v>4.5118653806894047</v>
      </c>
      <c r="I98" s="38">
        <f t="shared" si="12"/>
        <v>900.88943626704281</v>
      </c>
      <c r="J98" s="31"/>
      <c r="K98" s="31"/>
    </row>
    <row r="99" spans="1:11" x14ac:dyDescent="0.25">
      <c r="A99" s="34">
        <f t="shared" si="13"/>
        <v>82</v>
      </c>
      <c r="B99" s="35">
        <f t="shared" si="9"/>
        <v>42686</v>
      </c>
      <c r="C99" s="38">
        <f t="shared" si="16"/>
        <v>900.88943626704281</v>
      </c>
      <c r="D99" s="38">
        <f t="shared" si="17"/>
        <v>5.9955052515275238</v>
      </c>
      <c r="E99" s="39">
        <f t="shared" si="10"/>
        <v>0</v>
      </c>
      <c r="F99" s="38">
        <f t="shared" si="11"/>
        <v>5.9955052515275238</v>
      </c>
      <c r="G99" s="38">
        <f t="shared" si="14"/>
        <v>1.4910580701923104</v>
      </c>
      <c r="H99" s="38">
        <f t="shared" si="15"/>
        <v>4.5044471813352134</v>
      </c>
      <c r="I99" s="38">
        <f t="shared" si="12"/>
        <v>899.39837819685044</v>
      </c>
      <c r="J99" s="31"/>
      <c r="K99" s="31"/>
    </row>
    <row r="100" spans="1:11" x14ac:dyDescent="0.25">
      <c r="A100" s="34">
        <f t="shared" si="13"/>
        <v>83</v>
      </c>
      <c r="B100" s="35">
        <f t="shared" si="9"/>
        <v>42716</v>
      </c>
      <c r="C100" s="38">
        <f t="shared" si="16"/>
        <v>899.39837819685044</v>
      </c>
      <c r="D100" s="38">
        <f t="shared" si="17"/>
        <v>5.9955052515275238</v>
      </c>
      <c r="E100" s="39">
        <f t="shared" si="10"/>
        <v>0</v>
      </c>
      <c r="F100" s="38">
        <f t="shared" si="11"/>
        <v>5.9955052515275238</v>
      </c>
      <c r="G100" s="38">
        <f t="shared" si="14"/>
        <v>1.4985133605432717</v>
      </c>
      <c r="H100" s="38">
        <f t="shared" si="15"/>
        <v>4.4969918909842521</v>
      </c>
      <c r="I100" s="38">
        <f t="shared" si="12"/>
        <v>897.89986483630719</v>
      </c>
      <c r="J100" s="31"/>
      <c r="K100" s="31"/>
    </row>
    <row r="101" spans="1:11" x14ac:dyDescent="0.25">
      <c r="A101" s="34">
        <f t="shared" si="13"/>
        <v>84</v>
      </c>
      <c r="B101" s="35">
        <f t="shared" si="9"/>
        <v>42747</v>
      </c>
      <c r="C101" s="38">
        <f t="shared" si="16"/>
        <v>897.89986483630719</v>
      </c>
      <c r="D101" s="38">
        <f t="shared" si="17"/>
        <v>5.9955052515275238</v>
      </c>
      <c r="E101" s="39">
        <f t="shared" si="10"/>
        <v>0</v>
      </c>
      <c r="F101" s="38">
        <f t="shared" si="11"/>
        <v>5.9955052515275238</v>
      </c>
      <c r="G101" s="38">
        <f t="shared" si="14"/>
        <v>1.5060059273459876</v>
      </c>
      <c r="H101" s="38">
        <f t="shared" si="15"/>
        <v>4.4894993241815362</v>
      </c>
      <c r="I101" s="38">
        <f t="shared" si="12"/>
        <v>896.39385890896119</v>
      </c>
      <c r="J101" s="31"/>
      <c r="K101" s="31"/>
    </row>
    <row r="102" spans="1:11" x14ac:dyDescent="0.25">
      <c r="A102" s="34">
        <f t="shared" si="13"/>
        <v>85</v>
      </c>
      <c r="B102" s="35">
        <f t="shared" si="9"/>
        <v>42778</v>
      </c>
      <c r="C102" s="38">
        <f t="shared" si="16"/>
        <v>896.39385890896119</v>
      </c>
      <c r="D102" s="38">
        <f t="shared" si="17"/>
        <v>5.9955052515275238</v>
      </c>
      <c r="E102" s="39">
        <f t="shared" si="10"/>
        <v>0</v>
      </c>
      <c r="F102" s="38">
        <f t="shared" si="11"/>
        <v>5.9955052515275238</v>
      </c>
      <c r="G102" s="38">
        <f t="shared" si="14"/>
        <v>1.513535956982718</v>
      </c>
      <c r="H102" s="38">
        <f t="shared" si="15"/>
        <v>4.4819692945448057</v>
      </c>
      <c r="I102" s="38">
        <f t="shared" si="12"/>
        <v>894.88032295197843</v>
      </c>
      <c r="J102" s="31"/>
      <c r="K102" s="31"/>
    </row>
    <row r="103" spans="1:11" x14ac:dyDescent="0.25">
      <c r="A103" s="34">
        <f t="shared" si="13"/>
        <v>86</v>
      </c>
      <c r="B103" s="35">
        <f t="shared" si="9"/>
        <v>42806</v>
      </c>
      <c r="C103" s="38">
        <f t="shared" si="16"/>
        <v>894.88032295197843</v>
      </c>
      <c r="D103" s="38">
        <f t="shared" si="17"/>
        <v>5.9955052515275238</v>
      </c>
      <c r="E103" s="39">
        <f t="shared" si="10"/>
        <v>0</v>
      </c>
      <c r="F103" s="38">
        <f t="shared" si="11"/>
        <v>5.9955052515275238</v>
      </c>
      <c r="G103" s="38">
        <f t="shared" si="14"/>
        <v>1.5211036367676316</v>
      </c>
      <c r="H103" s="38">
        <f t="shared" si="15"/>
        <v>4.4744016147598922</v>
      </c>
      <c r="I103" s="38">
        <f t="shared" si="12"/>
        <v>893.35921931521079</v>
      </c>
      <c r="J103" s="31"/>
      <c r="K103" s="31"/>
    </row>
    <row r="104" spans="1:11" x14ac:dyDescent="0.25">
      <c r="A104" s="34">
        <f t="shared" si="13"/>
        <v>87</v>
      </c>
      <c r="B104" s="35">
        <f t="shared" si="9"/>
        <v>42837</v>
      </c>
      <c r="C104" s="38">
        <f t="shared" si="16"/>
        <v>893.35921931521079</v>
      </c>
      <c r="D104" s="38">
        <f t="shared" si="17"/>
        <v>5.9955052515275238</v>
      </c>
      <c r="E104" s="39">
        <f t="shared" si="10"/>
        <v>0</v>
      </c>
      <c r="F104" s="38">
        <f t="shared" si="11"/>
        <v>5.9955052515275238</v>
      </c>
      <c r="G104" s="38">
        <f t="shared" si="14"/>
        <v>1.5287091549514704</v>
      </c>
      <c r="H104" s="38">
        <f t="shared" si="15"/>
        <v>4.4667960965760534</v>
      </c>
      <c r="I104" s="38">
        <f t="shared" si="12"/>
        <v>891.83051016025934</v>
      </c>
      <c r="J104" s="31"/>
      <c r="K104" s="31"/>
    </row>
    <row r="105" spans="1:11" x14ac:dyDescent="0.25">
      <c r="A105" s="34">
        <f t="shared" si="13"/>
        <v>88</v>
      </c>
      <c r="B105" s="35">
        <f t="shared" si="9"/>
        <v>42867</v>
      </c>
      <c r="C105" s="38">
        <f t="shared" si="16"/>
        <v>891.83051016025934</v>
      </c>
      <c r="D105" s="38">
        <f t="shared" si="17"/>
        <v>5.9955052515275238</v>
      </c>
      <c r="E105" s="39">
        <f t="shared" si="10"/>
        <v>0</v>
      </c>
      <c r="F105" s="38">
        <f t="shared" si="11"/>
        <v>5.9955052515275238</v>
      </c>
      <c r="G105" s="38">
        <f t="shared" si="14"/>
        <v>1.5363527007262272</v>
      </c>
      <c r="H105" s="38">
        <f t="shared" si="15"/>
        <v>4.4591525508012966</v>
      </c>
      <c r="I105" s="38">
        <f t="shared" si="12"/>
        <v>890.29415745953315</v>
      </c>
      <c r="J105" s="31"/>
      <c r="K105" s="31"/>
    </row>
    <row r="106" spans="1:11" x14ac:dyDescent="0.25">
      <c r="A106" s="34">
        <f t="shared" si="13"/>
        <v>89</v>
      </c>
      <c r="B106" s="35">
        <f t="shared" si="9"/>
        <v>42898</v>
      </c>
      <c r="C106" s="38">
        <f t="shared" si="16"/>
        <v>890.29415745953315</v>
      </c>
      <c r="D106" s="38">
        <f t="shared" si="17"/>
        <v>5.9955052515275238</v>
      </c>
      <c r="E106" s="39">
        <f t="shared" si="10"/>
        <v>0</v>
      </c>
      <c r="F106" s="38">
        <f t="shared" si="11"/>
        <v>5.9955052515275238</v>
      </c>
      <c r="G106" s="38">
        <f t="shared" si="14"/>
        <v>1.544034464229858</v>
      </c>
      <c r="H106" s="38">
        <f t="shared" si="15"/>
        <v>4.4514707872976658</v>
      </c>
      <c r="I106" s="38">
        <f t="shared" si="12"/>
        <v>888.75012299530329</v>
      </c>
      <c r="J106" s="31"/>
      <c r="K106" s="31"/>
    </row>
    <row r="107" spans="1:11" x14ac:dyDescent="0.25">
      <c r="A107" s="34">
        <f t="shared" si="13"/>
        <v>90</v>
      </c>
      <c r="B107" s="35">
        <f t="shared" si="9"/>
        <v>42928</v>
      </c>
      <c r="C107" s="38">
        <f t="shared" si="16"/>
        <v>888.75012299530329</v>
      </c>
      <c r="D107" s="38">
        <f t="shared" si="17"/>
        <v>5.9955052515275238</v>
      </c>
      <c r="E107" s="39">
        <f t="shared" si="10"/>
        <v>0</v>
      </c>
      <c r="F107" s="38">
        <f t="shared" si="11"/>
        <v>5.9955052515275238</v>
      </c>
      <c r="G107" s="38">
        <f t="shared" si="14"/>
        <v>1.5517546365510073</v>
      </c>
      <c r="H107" s="38">
        <f t="shared" si="15"/>
        <v>4.4437506149765165</v>
      </c>
      <c r="I107" s="38">
        <f t="shared" si="12"/>
        <v>887.1983683587523</v>
      </c>
      <c r="J107" s="31"/>
      <c r="K107" s="31"/>
    </row>
    <row r="108" spans="1:11" x14ac:dyDescent="0.25">
      <c r="A108" s="34">
        <f t="shared" si="13"/>
        <v>91</v>
      </c>
      <c r="B108" s="35">
        <f t="shared" si="9"/>
        <v>42959</v>
      </c>
      <c r="C108" s="38">
        <f t="shared" si="16"/>
        <v>887.1983683587523</v>
      </c>
      <c r="D108" s="38">
        <f t="shared" si="17"/>
        <v>5.9955052515275238</v>
      </c>
      <c r="E108" s="39">
        <f t="shared" si="10"/>
        <v>0</v>
      </c>
      <c r="F108" s="38">
        <f t="shared" si="11"/>
        <v>5.9955052515275238</v>
      </c>
      <c r="G108" s="38">
        <f t="shared" si="14"/>
        <v>1.5595134097337624</v>
      </c>
      <c r="H108" s="38">
        <f t="shared" si="15"/>
        <v>4.4359918417937614</v>
      </c>
      <c r="I108" s="38">
        <f t="shared" si="12"/>
        <v>885.63885494901854</v>
      </c>
      <c r="J108" s="31"/>
      <c r="K108" s="31"/>
    </row>
    <row r="109" spans="1:11" x14ac:dyDescent="0.25">
      <c r="A109" s="34">
        <f t="shared" si="13"/>
        <v>92</v>
      </c>
      <c r="B109" s="35">
        <f t="shared" si="9"/>
        <v>42990</v>
      </c>
      <c r="C109" s="38">
        <f t="shared" si="16"/>
        <v>885.63885494901854</v>
      </c>
      <c r="D109" s="38">
        <f t="shared" si="17"/>
        <v>5.9955052515275238</v>
      </c>
      <c r="E109" s="39">
        <f t="shared" si="10"/>
        <v>0</v>
      </c>
      <c r="F109" s="38">
        <f t="shared" si="11"/>
        <v>5.9955052515275238</v>
      </c>
      <c r="G109" s="38">
        <f t="shared" si="14"/>
        <v>1.5673109767824309</v>
      </c>
      <c r="H109" s="38">
        <f t="shared" si="15"/>
        <v>4.4281942747450929</v>
      </c>
      <c r="I109" s="38">
        <f t="shared" si="12"/>
        <v>884.0715439722361</v>
      </c>
      <c r="J109" s="31"/>
      <c r="K109" s="31"/>
    </row>
    <row r="110" spans="1:11" x14ac:dyDescent="0.25">
      <c r="A110" s="34">
        <f t="shared" si="13"/>
        <v>93</v>
      </c>
      <c r="B110" s="35">
        <f t="shared" si="9"/>
        <v>43020</v>
      </c>
      <c r="C110" s="38">
        <f t="shared" si="16"/>
        <v>884.0715439722361</v>
      </c>
      <c r="D110" s="38">
        <f t="shared" si="17"/>
        <v>5.9955052515275238</v>
      </c>
      <c r="E110" s="39">
        <f t="shared" si="10"/>
        <v>0</v>
      </c>
      <c r="F110" s="38">
        <f t="shared" si="11"/>
        <v>5.9955052515275238</v>
      </c>
      <c r="G110" s="38">
        <f t="shared" si="14"/>
        <v>1.5751475316663432</v>
      </c>
      <c r="H110" s="38">
        <f t="shared" si="15"/>
        <v>4.4203577198611805</v>
      </c>
      <c r="I110" s="38">
        <f t="shared" si="12"/>
        <v>882.49639644056981</v>
      </c>
      <c r="J110" s="31"/>
      <c r="K110" s="31"/>
    </row>
    <row r="111" spans="1:11" x14ac:dyDescent="0.25">
      <c r="A111" s="34">
        <f t="shared" si="13"/>
        <v>94</v>
      </c>
      <c r="B111" s="35">
        <f t="shared" si="9"/>
        <v>43051</v>
      </c>
      <c r="C111" s="38">
        <f t="shared" si="16"/>
        <v>882.49639644056981</v>
      </c>
      <c r="D111" s="38">
        <f t="shared" si="17"/>
        <v>5.9955052515275238</v>
      </c>
      <c r="E111" s="39">
        <f t="shared" si="10"/>
        <v>0</v>
      </c>
      <c r="F111" s="38">
        <f t="shared" si="11"/>
        <v>5.9955052515275238</v>
      </c>
      <c r="G111" s="38">
        <f t="shared" si="14"/>
        <v>1.5830232693246744</v>
      </c>
      <c r="H111" s="38">
        <f t="shared" si="15"/>
        <v>4.4124819822028494</v>
      </c>
      <c r="I111" s="38">
        <f t="shared" si="12"/>
        <v>880.9133731712451</v>
      </c>
      <c r="J111" s="31"/>
      <c r="K111" s="31"/>
    </row>
    <row r="112" spans="1:11" x14ac:dyDescent="0.25">
      <c r="A112" s="34">
        <f t="shared" si="13"/>
        <v>95</v>
      </c>
      <c r="B112" s="35">
        <f t="shared" si="9"/>
        <v>43081</v>
      </c>
      <c r="C112" s="38">
        <f t="shared" si="16"/>
        <v>880.9133731712451</v>
      </c>
      <c r="D112" s="38">
        <f t="shared" si="17"/>
        <v>5.9955052515275238</v>
      </c>
      <c r="E112" s="39">
        <f t="shared" si="10"/>
        <v>0</v>
      </c>
      <c r="F112" s="38">
        <f t="shared" si="11"/>
        <v>5.9955052515275238</v>
      </c>
      <c r="G112" s="38">
        <f t="shared" si="14"/>
        <v>1.590938385671298</v>
      </c>
      <c r="H112" s="38">
        <f t="shared" si="15"/>
        <v>4.4045668658562258</v>
      </c>
      <c r="I112" s="38">
        <f t="shared" si="12"/>
        <v>879.32243478557382</v>
      </c>
      <c r="J112" s="31"/>
      <c r="K112" s="31"/>
    </row>
    <row r="113" spans="1:11" x14ac:dyDescent="0.25">
      <c r="A113" s="34">
        <f t="shared" si="13"/>
        <v>96</v>
      </c>
      <c r="B113" s="35">
        <f t="shared" si="9"/>
        <v>43112</v>
      </c>
      <c r="C113" s="38">
        <f t="shared" si="16"/>
        <v>879.32243478557382</v>
      </c>
      <c r="D113" s="38">
        <f t="shared" si="17"/>
        <v>5.9955052515275238</v>
      </c>
      <c r="E113" s="39">
        <f t="shared" si="10"/>
        <v>0</v>
      </c>
      <c r="F113" s="38">
        <f t="shared" si="11"/>
        <v>5.9955052515275238</v>
      </c>
      <c r="G113" s="38">
        <f t="shared" si="14"/>
        <v>1.598893077599655</v>
      </c>
      <c r="H113" s="38">
        <f t="shared" si="15"/>
        <v>4.3966121739278687</v>
      </c>
      <c r="I113" s="38">
        <f t="shared" si="12"/>
        <v>877.72354170797416</v>
      </c>
      <c r="J113" s="31"/>
      <c r="K113" s="31"/>
    </row>
    <row r="114" spans="1:11" x14ac:dyDescent="0.25">
      <c r="A114" s="34">
        <f t="shared" si="13"/>
        <v>97</v>
      </c>
      <c r="B114" s="35">
        <f t="shared" si="9"/>
        <v>43143</v>
      </c>
      <c r="C114" s="38">
        <f t="shared" si="16"/>
        <v>877.72354170797416</v>
      </c>
      <c r="D114" s="38">
        <f t="shared" si="17"/>
        <v>5.9955052515275238</v>
      </c>
      <c r="E114" s="39">
        <f t="shared" si="10"/>
        <v>0</v>
      </c>
      <c r="F114" s="38">
        <f t="shared" si="11"/>
        <v>5.9955052515275238</v>
      </c>
      <c r="G114" s="38">
        <f t="shared" si="14"/>
        <v>1.6068875429876526</v>
      </c>
      <c r="H114" s="38">
        <f t="shared" si="15"/>
        <v>4.3886177085398712</v>
      </c>
      <c r="I114" s="38">
        <f t="shared" si="12"/>
        <v>876.11665416498647</v>
      </c>
      <c r="J114" s="31"/>
      <c r="K114" s="31"/>
    </row>
    <row r="115" spans="1:11" x14ac:dyDescent="0.25">
      <c r="A115" s="34">
        <f t="shared" si="13"/>
        <v>98</v>
      </c>
      <c r="B115" s="35">
        <f t="shared" si="9"/>
        <v>43171</v>
      </c>
      <c r="C115" s="38">
        <f t="shared" si="16"/>
        <v>876.11665416498647</v>
      </c>
      <c r="D115" s="38">
        <f t="shared" si="17"/>
        <v>5.9955052515275238</v>
      </c>
      <c r="E115" s="39">
        <f t="shared" si="10"/>
        <v>0</v>
      </c>
      <c r="F115" s="38">
        <f t="shared" si="11"/>
        <v>5.9955052515275238</v>
      </c>
      <c r="G115" s="38">
        <f t="shared" si="14"/>
        <v>1.6149219807025919</v>
      </c>
      <c r="H115" s="38">
        <f t="shared" si="15"/>
        <v>4.3805832708249319</v>
      </c>
      <c r="I115" s="38">
        <f t="shared" si="12"/>
        <v>874.50173218428392</v>
      </c>
      <c r="J115" s="31"/>
      <c r="K115" s="31"/>
    </row>
    <row r="116" spans="1:11" x14ac:dyDescent="0.25">
      <c r="A116" s="34">
        <f t="shared" si="13"/>
        <v>99</v>
      </c>
      <c r="B116" s="35">
        <f t="shared" si="9"/>
        <v>43202</v>
      </c>
      <c r="C116" s="38">
        <f t="shared" si="16"/>
        <v>874.50173218428392</v>
      </c>
      <c r="D116" s="38">
        <f t="shared" si="17"/>
        <v>5.9955052515275238</v>
      </c>
      <c r="E116" s="39">
        <f t="shared" si="10"/>
        <v>0</v>
      </c>
      <c r="F116" s="38">
        <f t="shared" si="11"/>
        <v>5.9955052515275238</v>
      </c>
      <c r="G116" s="38">
        <f t="shared" si="14"/>
        <v>1.6229965906061041</v>
      </c>
      <c r="H116" s="38">
        <f t="shared" si="15"/>
        <v>4.3725086609214197</v>
      </c>
      <c r="I116" s="38">
        <f t="shared" si="12"/>
        <v>872.87873559367779</v>
      </c>
      <c r="J116" s="31"/>
      <c r="K116" s="31"/>
    </row>
    <row r="117" spans="1:11" x14ac:dyDescent="0.25">
      <c r="A117" s="34">
        <f t="shared" si="13"/>
        <v>100</v>
      </c>
      <c r="B117" s="35">
        <f t="shared" si="9"/>
        <v>43232</v>
      </c>
      <c r="C117" s="38">
        <f t="shared" si="16"/>
        <v>872.87873559367779</v>
      </c>
      <c r="D117" s="38">
        <f t="shared" si="17"/>
        <v>5.9955052515275238</v>
      </c>
      <c r="E117" s="39">
        <f t="shared" si="10"/>
        <v>0</v>
      </c>
      <c r="F117" s="38">
        <f t="shared" si="11"/>
        <v>5.9955052515275238</v>
      </c>
      <c r="G117" s="38">
        <f t="shared" si="14"/>
        <v>1.6311115735591351</v>
      </c>
      <c r="H117" s="38">
        <f t="shared" si="15"/>
        <v>4.3643936779683887</v>
      </c>
      <c r="I117" s="38">
        <f t="shared" si="12"/>
        <v>871.24762402011868</v>
      </c>
      <c r="J117" s="31"/>
      <c r="K117" s="31"/>
    </row>
    <row r="118" spans="1:11" x14ac:dyDescent="0.25">
      <c r="A118" s="34">
        <f t="shared" si="13"/>
        <v>101</v>
      </c>
      <c r="B118" s="35">
        <f t="shared" si="9"/>
        <v>43263</v>
      </c>
      <c r="C118" s="38">
        <f t="shared" si="16"/>
        <v>871.24762402011868</v>
      </c>
      <c r="D118" s="38">
        <f t="shared" si="17"/>
        <v>5.9955052515275238</v>
      </c>
      <c r="E118" s="39">
        <f t="shared" si="10"/>
        <v>0</v>
      </c>
      <c r="F118" s="38">
        <f t="shared" si="11"/>
        <v>5.9955052515275238</v>
      </c>
      <c r="G118" s="38">
        <f t="shared" si="14"/>
        <v>1.6392671314269309</v>
      </c>
      <c r="H118" s="38">
        <f t="shared" si="15"/>
        <v>4.3562381201005929</v>
      </c>
      <c r="I118" s="38">
        <f t="shared" si="12"/>
        <v>869.60835688869179</v>
      </c>
      <c r="J118" s="31"/>
      <c r="K118" s="31"/>
    </row>
    <row r="119" spans="1:11" x14ac:dyDescent="0.25">
      <c r="A119" s="34">
        <f t="shared" si="13"/>
        <v>102</v>
      </c>
      <c r="B119" s="35">
        <f t="shared" si="9"/>
        <v>43293</v>
      </c>
      <c r="C119" s="38">
        <f t="shared" si="16"/>
        <v>869.60835688869179</v>
      </c>
      <c r="D119" s="38">
        <f t="shared" si="17"/>
        <v>5.9955052515275238</v>
      </c>
      <c r="E119" s="39">
        <f t="shared" si="10"/>
        <v>0</v>
      </c>
      <c r="F119" s="38">
        <f t="shared" si="11"/>
        <v>5.9955052515275238</v>
      </c>
      <c r="G119" s="38">
        <f t="shared" si="14"/>
        <v>1.6474634670840649</v>
      </c>
      <c r="H119" s="38">
        <f t="shared" si="15"/>
        <v>4.3480417844434589</v>
      </c>
      <c r="I119" s="38">
        <f t="shared" si="12"/>
        <v>867.96089342160769</v>
      </c>
      <c r="J119" s="31"/>
      <c r="K119" s="31"/>
    </row>
    <row r="120" spans="1:11" x14ac:dyDescent="0.25">
      <c r="A120" s="34">
        <f t="shared" si="13"/>
        <v>103</v>
      </c>
      <c r="B120" s="35">
        <f t="shared" si="9"/>
        <v>43324</v>
      </c>
      <c r="C120" s="38">
        <f t="shared" si="16"/>
        <v>867.96089342160769</v>
      </c>
      <c r="D120" s="38">
        <f t="shared" si="17"/>
        <v>5.9955052515275238</v>
      </c>
      <c r="E120" s="39">
        <f t="shared" si="10"/>
        <v>0</v>
      </c>
      <c r="F120" s="38">
        <f t="shared" si="11"/>
        <v>5.9955052515275238</v>
      </c>
      <c r="G120" s="38">
        <f t="shared" si="14"/>
        <v>1.6557007844194853</v>
      </c>
      <c r="H120" s="38">
        <f t="shared" si="15"/>
        <v>4.3398044671080385</v>
      </c>
      <c r="I120" s="38">
        <f t="shared" si="12"/>
        <v>866.30519263718816</v>
      </c>
      <c r="J120" s="31"/>
      <c r="K120" s="31"/>
    </row>
    <row r="121" spans="1:11" x14ac:dyDescent="0.25">
      <c r="A121" s="34">
        <f t="shared" si="13"/>
        <v>104</v>
      </c>
      <c r="B121" s="35">
        <f t="shared" si="9"/>
        <v>43355</v>
      </c>
      <c r="C121" s="38">
        <f t="shared" si="16"/>
        <v>866.30519263718816</v>
      </c>
      <c r="D121" s="38">
        <f t="shared" si="17"/>
        <v>5.9955052515275238</v>
      </c>
      <c r="E121" s="39">
        <f t="shared" si="10"/>
        <v>0</v>
      </c>
      <c r="F121" s="38">
        <f t="shared" si="11"/>
        <v>5.9955052515275238</v>
      </c>
      <c r="G121" s="38">
        <f t="shared" si="14"/>
        <v>1.6639792883415829</v>
      </c>
      <c r="H121" s="38">
        <f t="shared" si="15"/>
        <v>4.3315259631859409</v>
      </c>
      <c r="I121" s="38">
        <f t="shared" si="12"/>
        <v>864.64121334884658</v>
      </c>
      <c r="J121" s="31"/>
      <c r="K121" s="31"/>
    </row>
    <row r="122" spans="1:11" x14ac:dyDescent="0.25">
      <c r="A122" s="34">
        <f t="shared" si="13"/>
        <v>105</v>
      </c>
      <c r="B122" s="35">
        <f t="shared" si="9"/>
        <v>43385</v>
      </c>
      <c r="C122" s="38">
        <f t="shared" si="16"/>
        <v>864.64121334884658</v>
      </c>
      <c r="D122" s="38">
        <f t="shared" si="17"/>
        <v>5.9955052515275238</v>
      </c>
      <c r="E122" s="39">
        <f t="shared" si="10"/>
        <v>0</v>
      </c>
      <c r="F122" s="38">
        <f t="shared" si="11"/>
        <v>5.9955052515275238</v>
      </c>
      <c r="G122" s="38">
        <f t="shared" si="14"/>
        <v>1.6722991847832906</v>
      </c>
      <c r="H122" s="38">
        <f t="shared" si="15"/>
        <v>4.3232060667442331</v>
      </c>
      <c r="I122" s="38">
        <f t="shared" si="12"/>
        <v>862.96891416406334</v>
      </c>
      <c r="J122" s="31"/>
      <c r="K122" s="31"/>
    </row>
    <row r="123" spans="1:11" x14ac:dyDescent="0.25">
      <c r="A123" s="34">
        <f t="shared" si="13"/>
        <v>106</v>
      </c>
      <c r="B123" s="35">
        <f t="shared" si="9"/>
        <v>43416</v>
      </c>
      <c r="C123" s="38">
        <f t="shared" si="16"/>
        <v>862.96891416406334</v>
      </c>
      <c r="D123" s="38">
        <f t="shared" si="17"/>
        <v>5.9955052515275238</v>
      </c>
      <c r="E123" s="39">
        <f t="shared" si="10"/>
        <v>0</v>
      </c>
      <c r="F123" s="38">
        <f t="shared" si="11"/>
        <v>5.9955052515275238</v>
      </c>
      <c r="G123" s="38">
        <f t="shared" si="14"/>
        <v>1.6806606807072075</v>
      </c>
      <c r="H123" s="38">
        <f t="shared" si="15"/>
        <v>4.3148445708203162</v>
      </c>
      <c r="I123" s="38">
        <f t="shared" si="12"/>
        <v>861.28825348335613</v>
      </c>
      <c r="J123" s="31"/>
      <c r="K123" s="31"/>
    </row>
    <row r="124" spans="1:11" x14ac:dyDescent="0.25">
      <c r="A124" s="34">
        <f t="shared" si="13"/>
        <v>107</v>
      </c>
      <c r="B124" s="35">
        <f t="shared" si="9"/>
        <v>43446</v>
      </c>
      <c r="C124" s="38">
        <f t="shared" si="16"/>
        <v>861.28825348335613</v>
      </c>
      <c r="D124" s="38">
        <f t="shared" si="17"/>
        <v>5.9955052515275238</v>
      </c>
      <c r="E124" s="39">
        <f t="shared" si="10"/>
        <v>0</v>
      </c>
      <c r="F124" s="38">
        <f t="shared" si="11"/>
        <v>5.9955052515275238</v>
      </c>
      <c r="G124" s="38">
        <f t="shared" si="14"/>
        <v>1.6890639841107431</v>
      </c>
      <c r="H124" s="38">
        <f t="shared" si="15"/>
        <v>4.3064412674167807</v>
      </c>
      <c r="I124" s="38">
        <f t="shared" si="12"/>
        <v>859.59918949924543</v>
      </c>
      <c r="J124" s="31"/>
      <c r="K124" s="31"/>
    </row>
    <row r="125" spans="1:11" x14ac:dyDescent="0.25">
      <c r="A125" s="34">
        <f t="shared" si="13"/>
        <v>108</v>
      </c>
      <c r="B125" s="35">
        <f t="shared" si="9"/>
        <v>43477</v>
      </c>
      <c r="C125" s="38">
        <f t="shared" si="16"/>
        <v>859.59918949924543</v>
      </c>
      <c r="D125" s="38">
        <f t="shared" si="17"/>
        <v>5.9955052515275238</v>
      </c>
      <c r="E125" s="39">
        <f t="shared" si="10"/>
        <v>0</v>
      </c>
      <c r="F125" s="38">
        <f t="shared" si="11"/>
        <v>5.9955052515275238</v>
      </c>
      <c r="G125" s="38">
        <f t="shared" si="14"/>
        <v>1.6975093040312972</v>
      </c>
      <c r="H125" s="38">
        <f t="shared" si="15"/>
        <v>4.2979959474962266</v>
      </c>
      <c r="I125" s="38">
        <f t="shared" si="12"/>
        <v>857.90168019521411</v>
      </c>
      <c r="J125" s="31"/>
      <c r="K125" s="31"/>
    </row>
    <row r="126" spans="1:11" x14ac:dyDescent="0.25">
      <c r="A126" s="34">
        <f t="shared" si="13"/>
        <v>109</v>
      </c>
      <c r="B126" s="35">
        <f t="shared" si="9"/>
        <v>43508</v>
      </c>
      <c r="C126" s="38">
        <f t="shared" si="16"/>
        <v>857.90168019521411</v>
      </c>
      <c r="D126" s="38">
        <f t="shared" si="17"/>
        <v>5.9955052515275238</v>
      </c>
      <c r="E126" s="39">
        <f t="shared" si="10"/>
        <v>0</v>
      </c>
      <c r="F126" s="38">
        <f t="shared" si="11"/>
        <v>5.9955052515275238</v>
      </c>
      <c r="G126" s="38">
        <f t="shared" si="14"/>
        <v>1.7059968505514531</v>
      </c>
      <c r="H126" s="38">
        <f t="shared" si="15"/>
        <v>4.2895084009760707</v>
      </c>
      <c r="I126" s="38">
        <f t="shared" si="12"/>
        <v>856.19568334466271</v>
      </c>
      <c r="J126" s="31"/>
      <c r="K126" s="31"/>
    </row>
    <row r="127" spans="1:11" x14ac:dyDescent="0.25">
      <c r="A127" s="34">
        <f t="shared" si="13"/>
        <v>110</v>
      </c>
      <c r="B127" s="35">
        <f t="shared" si="9"/>
        <v>43536</v>
      </c>
      <c r="C127" s="38">
        <f t="shared" si="16"/>
        <v>856.19568334466271</v>
      </c>
      <c r="D127" s="38">
        <f t="shared" si="17"/>
        <v>5.9955052515275238</v>
      </c>
      <c r="E127" s="39">
        <f t="shared" si="10"/>
        <v>0</v>
      </c>
      <c r="F127" s="38">
        <f t="shared" si="11"/>
        <v>5.9955052515275238</v>
      </c>
      <c r="G127" s="38">
        <f t="shared" si="14"/>
        <v>1.71452683480421</v>
      </c>
      <c r="H127" s="38">
        <f t="shared" si="15"/>
        <v>4.2809784167233138</v>
      </c>
      <c r="I127" s="38">
        <f t="shared" si="12"/>
        <v>854.48115650985847</v>
      </c>
      <c r="J127" s="31"/>
      <c r="K127" s="31"/>
    </row>
    <row r="128" spans="1:11" x14ac:dyDescent="0.25">
      <c r="A128" s="34">
        <f t="shared" si="13"/>
        <v>111</v>
      </c>
      <c r="B128" s="35">
        <f t="shared" si="9"/>
        <v>43567</v>
      </c>
      <c r="C128" s="38">
        <f t="shared" si="16"/>
        <v>854.48115650985847</v>
      </c>
      <c r="D128" s="38">
        <f t="shared" si="17"/>
        <v>5.9955052515275238</v>
      </c>
      <c r="E128" s="39">
        <f t="shared" si="10"/>
        <v>0</v>
      </c>
      <c r="F128" s="38">
        <f t="shared" si="11"/>
        <v>5.9955052515275238</v>
      </c>
      <c r="G128" s="38">
        <f t="shared" si="14"/>
        <v>1.7230994689782317</v>
      </c>
      <c r="H128" s="38">
        <f t="shared" si="15"/>
        <v>4.272405782549292</v>
      </c>
      <c r="I128" s="38">
        <f t="shared" si="12"/>
        <v>852.7580570408802</v>
      </c>
      <c r="J128" s="31"/>
      <c r="K128" s="31"/>
    </row>
    <row r="129" spans="1:11" x14ac:dyDescent="0.25">
      <c r="A129" s="34">
        <f t="shared" si="13"/>
        <v>112</v>
      </c>
      <c r="B129" s="35">
        <f t="shared" si="9"/>
        <v>43597</v>
      </c>
      <c r="C129" s="38">
        <f t="shared" si="16"/>
        <v>852.7580570408802</v>
      </c>
      <c r="D129" s="38">
        <f t="shared" si="17"/>
        <v>5.9955052515275238</v>
      </c>
      <c r="E129" s="39">
        <f t="shared" si="10"/>
        <v>0</v>
      </c>
      <c r="F129" s="38">
        <f t="shared" si="11"/>
        <v>5.9955052515275238</v>
      </c>
      <c r="G129" s="38">
        <f t="shared" si="14"/>
        <v>1.7317149663231231</v>
      </c>
      <c r="H129" s="38">
        <f t="shared" si="15"/>
        <v>4.2637902852044007</v>
      </c>
      <c r="I129" s="38">
        <f t="shared" si="12"/>
        <v>851.02634207455708</v>
      </c>
      <c r="J129" s="31"/>
      <c r="K129" s="31"/>
    </row>
    <row r="130" spans="1:11" x14ac:dyDescent="0.25">
      <c r="A130" s="34">
        <f t="shared" si="13"/>
        <v>113</v>
      </c>
      <c r="B130" s="35">
        <f t="shared" si="9"/>
        <v>43628</v>
      </c>
      <c r="C130" s="38">
        <f t="shared" si="16"/>
        <v>851.02634207455708</v>
      </c>
      <c r="D130" s="38">
        <f t="shared" si="17"/>
        <v>5.9955052515275238</v>
      </c>
      <c r="E130" s="39">
        <f t="shared" si="10"/>
        <v>0</v>
      </c>
      <c r="F130" s="38">
        <f t="shared" si="11"/>
        <v>5.9955052515275238</v>
      </c>
      <c r="G130" s="38">
        <f t="shared" si="14"/>
        <v>1.7403735411547387</v>
      </c>
      <c r="H130" s="38">
        <f t="shared" si="15"/>
        <v>4.255131710372785</v>
      </c>
      <c r="I130" s="38">
        <f t="shared" si="12"/>
        <v>849.2859685334023</v>
      </c>
      <c r="J130" s="31"/>
      <c r="K130" s="31"/>
    </row>
    <row r="131" spans="1:11" x14ac:dyDescent="0.25">
      <c r="A131" s="34">
        <f t="shared" si="13"/>
        <v>114</v>
      </c>
      <c r="B131" s="35">
        <f t="shared" si="9"/>
        <v>43658</v>
      </c>
      <c r="C131" s="38">
        <f t="shared" si="16"/>
        <v>849.2859685334023</v>
      </c>
      <c r="D131" s="38">
        <f t="shared" si="17"/>
        <v>5.9955052515275238</v>
      </c>
      <c r="E131" s="39">
        <f t="shared" si="10"/>
        <v>0</v>
      </c>
      <c r="F131" s="38">
        <f t="shared" si="11"/>
        <v>5.9955052515275238</v>
      </c>
      <c r="G131" s="38">
        <f t="shared" si="14"/>
        <v>1.749075408860512</v>
      </c>
      <c r="H131" s="38">
        <f t="shared" si="15"/>
        <v>4.2464298426670117</v>
      </c>
      <c r="I131" s="38">
        <f t="shared" si="12"/>
        <v>847.53689312454173</v>
      </c>
      <c r="J131" s="31"/>
      <c r="K131" s="31"/>
    </row>
    <row r="132" spans="1:11" x14ac:dyDescent="0.25">
      <c r="A132" s="34">
        <f t="shared" si="13"/>
        <v>115</v>
      </c>
      <c r="B132" s="35">
        <f t="shared" si="9"/>
        <v>43689</v>
      </c>
      <c r="C132" s="38">
        <f t="shared" si="16"/>
        <v>847.53689312454173</v>
      </c>
      <c r="D132" s="38">
        <f t="shared" si="17"/>
        <v>5.9955052515275238</v>
      </c>
      <c r="E132" s="39">
        <f t="shared" si="10"/>
        <v>0</v>
      </c>
      <c r="F132" s="38">
        <f t="shared" si="11"/>
        <v>5.9955052515275238</v>
      </c>
      <c r="G132" s="38">
        <f t="shared" si="14"/>
        <v>1.7578207859048147</v>
      </c>
      <c r="H132" s="38">
        <f t="shared" si="15"/>
        <v>4.2376844656227091</v>
      </c>
      <c r="I132" s="38">
        <f t="shared" si="12"/>
        <v>845.77907233863687</v>
      </c>
      <c r="J132" s="31"/>
      <c r="K132" s="31"/>
    </row>
    <row r="133" spans="1:11" x14ac:dyDescent="0.25">
      <c r="A133" s="34">
        <f t="shared" si="13"/>
        <v>116</v>
      </c>
      <c r="B133" s="35">
        <f t="shared" si="9"/>
        <v>43720</v>
      </c>
      <c r="C133" s="38">
        <f t="shared" si="16"/>
        <v>845.77907233863687</v>
      </c>
      <c r="D133" s="38">
        <f t="shared" si="17"/>
        <v>5.9955052515275238</v>
      </c>
      <c r="E133" s="39">
        <f t="shared" si="10"/>
        <v>0</v>
      </c>
      <c r="F133" s="38">
        <f t="shared" si="11"/>
        <v>5.9955052515275238</v>
      </c>
      <c r="G133" s="38">
        <f t="shared" si="14"/>
        <v>1.7666098898343394</v>
      </c>
      <c r="H133" s="38">
        <f t="shared" si="15"/>
        <v>4.2288953616931844</v>
      </c>
      <c r="I133" s="38">
        <f t="shared" si="12"/>
        <v>844.01246244880258</v>
      </c>
      <c r="J133" s="31"/>
      <c r="K133" s="31"/>
    </row>
    <row r="134" spans="1:11" x14ac:dyDescent="0.25">
      <c r="A134" s="34">
        <f t="shared" si="13"/>
        <v>117</v>
      </c>
      <c r="B134" s="35">
        <f t="shared" si="9"/>
        <v>43750</v>
      </c>
      <c r="C134" s="38">
        <f t="shared" si="16"/>
        <v>844.01246244880258</v>
      </c>
      <c r="D134" s="38">
        <f t="shared" si="17"/>
        <v>5.9955052515275238</v>
      </c>
      <c r="E134" s="39">
        <f t="shared" si="10"/>
        <v>0</v>
      </c>
      <c r="F134" s="38">
        <f t="shared" si="11"/>
        <v>5.9955052515275238</v>
      </c>
      <c r="G134" s="38">
        <f t="shared" si="14"/>
        <v>1.7754429392835105</v>
      </c>
      <c r="H134" s="38">
        <f t="shared" si="15"/>
        <v>4.2200623122440133</v>
      </c>
      <c r="I134" s="38">
        <f t="shared" si="12"/>
        <v>842.23701950951909</v>
      </c>
      <c r="J134" s="31"/>
      <c r="K134" s="31"/>
    </row>
    <row r="135" spans="1:11" x14ac:dyDescent="0.25">
      <c r="A135" s="34">
        <f t="shared" si="13"/>
        <v>118</v>
      </c>
      <c r="B135" s="35">
        <f t="shared" si="9"/>
        <v>43781</v>
      </c>
      <c r="C135" s="38">
        <f t="shared" si="16"/>
        <v>842.23701950951909</v>
      </c>
      <c r="D135" s="38">
        <f t="shared" si="17"/>
        <v>5.9955052515275238</v>
      </c>
      <c r="E135" s="39">
        <f t="shared" si="10"/>
        <v>0</v>
      </c>
      <c r="F135" s="38">
        <f t="shared" si="11"/>
        <v>5.9955052515275238</v>
      </c>
      <c r="G135" s="38">
        <f t="shared" si="14"/>
        <v>1.7843201539799285</v>
      </c>
      <c r="H135" s="38">
        <f t="shared" si="15"/>
        <v>4.2111850975475953</v>
      </c>
      <c r="I135" s="38">
        <f t="shared" si="12"/>
        <v>840.45269935553915</v>
      </c>
      <c r="J135" s="31"/>
      <c r="K135" s="31"/>
    </row>
    <row r="136" spans="1:11" x14ac:dyDescent="0.25">
      <c r="A136" s="34">
        <f t="shared" si="13"/>
        <v>119</v>
      </c>
      <c r="B136" s="35">
        <f t="shared" si="9"/>
        <v>43811</v>
      </c>
      <c r="C136" s="38">
        <f t="shared" si="16"/>
        <v>840.45269935553915</v>
      </c>
      <c r="D136" s="38">
        <f t="shared" si="17"/>
        <v>5.9955052515275238</v>
      </c>
      <c r="E136" s="39">
        <f t="shared" si="10"/>
        <v>0</v>
      </c>
      <c r="F136" s="38">
        <f t="shared" si="11"/>
        <v>5.9955052515275238</v>
      </c>
      <c r="G136" s="38">
        <f t="shared" si="14"/>
        <v>1.7932417547498281</v>
      </c>
      <c r="H136" s="38">
        <f t="shared" si="15"/>
        <v>4.2022634967776957</v>
      </c>
      <c r="I136" s="38">
        <f t="shared" si="12"/>
        <v>838.65945760078932</v>
      </c>
      <c r="J136" s="31"/>
      <c r="K136" s="31"/>
    </row>
    <row r="137" spans="1:11" x14ac:dyDescent="0.25">
      <c r="A137" s="34">
        <f t="shared" si="13"/>
        <v>120</v>
      </c>
      <c r="B137" s="35">
        <f t="shared" si="9"/>
        <v>43842</v>
      </c>
      <c r="C137" s="38">
        <f t="shared" si="16"/>
        <v>838.65945760078932</v>
      </c>
      <c r="D137" s="38">
        <f t="shared" si="17"/>
        <v>5.9955052515275238</v>
      </c>
      <c r="E137" s="39">
        <f t="shared" si="10"/>
        <v>0</v>
      </c>
      <c r="F137" s="38">
        <f t="shared" si="11"/>
        <v>5.9955052515275238</v>
      </c>
      <c r="G137" s="38">
        <f t="shared" si="14"/>
        <v>1.8022079635235775</v>
      </c>
      <c r="H137" s="38">
        <f t="shared" si="15"/>
        <v>4.1932972880039463</v>
      </c>
      <c r="I137" s="38">
        <f t="shared" si="12"/>
        <v>836.8572496372658</v>
      </c>
      <c r="J137" s="31"/>
      <c r="K137" s="31"/>
    </row>
    <row r="138" spans="1:11" x14ac:dyDescent="0.25">
      <c r="A138" s="34">
        <f t="shared" si="13"/>
        <v>121</v>
      </c>
      <c r="B138" s="35">
        <f t="shared" si="9"/>
        <v>43873</v>
      </c>
      <c r="C138" s="38">
        <f t="shared" si="16"/>
        <v>836.8572496372658</v>
      </c>
      <c r="D138" s="38">
        <f t="shared" si="17"/>
        <v>5.9955052515275238</v>
      </c>
      <c r="E138" s="39">
        <f t="shared" si="10"/>
        <v>0</v>
      </c>
      <c r="F138" s="38">
        <f t="shared" si="11"/>
        <v>5.9955052515275238</v>
      </c>
      <c r="G138" s="38">
        <f t="shared" si="14"/>
        <v>1.8112190033411952</v>
      </c>
      <c r="H138" s="38">
        <f t="shared" si="15"/>
        <v>4.1842862481863285</v>
      </c>
      <c r="I138" s="38">
        <f t="shared" si="12"/>
        <v>835.0460306339246</v>
      </c>
      <c r="J138" s="31"/>
      <c r="K138" s="31"/>
    </row>
    <row r="139" spans="1:11" x14ac:dyDescent="0.25">
      <c r="A139" s="34">
        <f t="shared" si="13"/>
        <v>122</v>
      </c>
      <c r="B139" s="35">
        <f t="shared" si="9"/>
        <v>43902</v>
      </c>
      <c r="C139" s="38">
        <f t="shared" si="16"/>
        <v>835.0460306339246</v>
      </c>
      <c r="D139" s="38">
        <f t="shared" si="17"/>
        <v>5.9955052515275238</v>
      </c>
      <c r="E139" s="39">
        <f t="shared" si="10"/>
        <v>0</v>
      </c>
      <c r="F139" s="38">
        <f t="shared" si="11"/>
        <v>5.9955052515275238</v>
      </c>
      <c r="G139" s="38">
        <f t="shared" si="14"/>
        <v>1.820275098357901</v>
      </c>
      <c r="H139" s="38">
        <f t="shared" si="15"/>
        <v>4.1752301531696228</v>
      </c>
      <c r="I139" s="38">
        <f t="shared" si="12"/>
        <v>833.22575553556669</v>
      </c>
      <c r="J139" s="31"/>
      <c r="K139" s="31"/>
    </row>
    <row r="140" spans="1:11" x14ac:dyDescent="0.25">
      <c r="A140" s="34">
        <f t="shared" si="13"/>
        <v>123</v>
      </c>
      <c r="B140" s="35">
        <f t="shared" si="9"/>
        <v>43933</v>
      </c>
      <c r="C140" s="38">
        <f t="shared" si="16"/>
        <v>833.22575553556669</v>
      </c>
      <c r="D140" s="38">
        <f t="shared" si="17"/>
        <v>5.9955052515275238</v>
      </c>
      <c r="E140" s="39">
        <f t="shared" si="10"/>
        <v>0</v>
      </c>
      <c r="F140" s="38">
        <f t="shared" si="11"/>
        <v>5.9955052515275238</v>
      </c>
      <c r="G140" s="38">
        <f t="shared" si="14"/>
        <v>1.8293764738496909</v>
      </c>
      <c r="H140" s="38">
        <f t="shared" si="15"/>
        <v>4.1661287776778329</v>
      </c>
      <c r="I140" s="38">
        <f t="shared" si="12"/>
        <v>831.39637906171697</v>
      </c>
      <c r="J140" s="31"/>
      <c r="K140" s="31"/>
    </row>
    <row r="141" spans="1:11" x14ac:dyDescent="0.25">
      <c r="A141" s="34">
        <f t="shared" si="13"/>
        <v>124</v>
      </c>
      <c r="B141" s="35">
        <f t="shared" si="9"/>
        <v>43963</v>
      </c>
      <c r="C141" s="38">
        <f t="shared" si="16"/>
        <v>831.39637906171697</v>
      </c>
      <c r="D141" s="38">
        <f t="shared" si="17"/>
        <v>5.9955052515275238</v>
      </c>
      <c r="E141" s="39">
        <f t="shared" si="10"/>
        <v>0</v>
      </c>
      <c r="F141" s="38">
        <f t="shared" si="11"/>
        <v>5.9955052515275238</v>
      </c>
      <c r="G141" s="38">
        <f t="shared" si="14"/>
        <v>1.8385233562189391</v>
      </c>
      <c r="H141" s="38">
        <f t="shared" si="15"/>
        <v>4.1569818953085846</v>
      </c>
      <c r="I141" s="38">
        <f t="shared" si="12"/>
        <v>829.55785570549801</v>
      </c>
      <c r="J141" s="31"/>
      <c r="K141" s="31"/>
    </row>
    <row r="142" spans="1:11" x14ac:dyDescent="0.25">
      <c r="A142" s="34">
        <f t="shared" si="13"/>
        <v>125</v>
      </c>
      <c r="B142" s="35">
        <f t="shared" si="9"/>
        <v>43994</v>
      </c>
      <c r="C142" s="38">
        <f t="shared" si="16"/>
        <v>829.55785570549801</v>
      </c>
      <c r="D142" s="38">
        <f t="shared" si="17"/>
        <v>5.9955052515275238</v>
      </c>
      <c r="E142" s="39">
        <f t="shared" si="10"/>
        <v>0</v>
      </c>
      <c r="F142" s="38">
        <f t="shared" si="11"/>
        <v>5.9955052515275238</v>
      </c>
      <c r="G142" s="38">
        <f t="shared" si="14"/>
        <v>1.8477159730000343</v>
      </c>
      <c r="H142" s="38">
        <f t="shared" si="15"/>
        <v>4.1477892785274895</v>
      </c>
      <c r="I142" s="38">
        <f t="shared" si="12"/>
        <v>827.71013973249796</v>
      </c>
      <c r="J142" s="31"/>
      <c r="K142" s="31"/>
    </row>
    <row r="143" spans="1:11" x14ac:dyDescent="0.25">
      <c r="A143" s="34">
        <f t="shared" si="13"/>
        <v>126</v>
      </c>
      <c r="B143" s="35">
        <f t="shared" si="9"/>
        <v>44024</v>
      </c>
      <c r="C143" s="38">
        <f t="shared" si="16"/>
        <v>827.71013973249796</v>
      </c>
      <c r="D143" s="38">
        <f t="shared" si="17"/>
        <v>5.9955052515275238</v>
      </c>
      <c r="E143" s="39">
        <f t="shared" si="10"/>
        <v>0</v>
      </c>
      <c r="F143" s="38">
        <f t="shared" si="11"/>
        <v>5.9955052515275238</v>
      </c>
      <c r="G143" s="38">
        <f t="shared" si="14"/>
        <v>1.8569545528650346</v>
      </c>
      <c r="H143" s="38">
        <f t="shared" si="15"/>
        <v>4.1385506986624891</v>
      </c>
      <c r="I143" s="38">
        <f t="shared" si="12"/>
        <v>825.85318517963287</v>
      </c>
      <c r="J143" s="31"/>
      <c r="K143" s="31"/>
    </row>
    <row r="144" spans="1:11" x14ac:dyDescent="0.25">
      <c r="A144" s="34">
        <f t="shared" si="13"/>
        <v>127</v>
      </c>
      <c r="B144" s="35">
        <f t="shared" si="9"/>
        <v>44055</v>
      </c>
      <c r="C144" s="38">
        <f t="shared" si="16"/>
        <v>825.85318517963287</v>
      </c>
      <c r="D144" s="38">
        <f t="shared" si="17"/>
        <v>5.9955052515275238</v>
      </c>
      <c r="E144" s="39">
        <f t="shared" si="10"/>
        <v>0</v>
      </c>
      <c r="F144" s="38">
        <f t="shared" si="11"/>
        <v>5.9955052515275238</v>
      </c>
      <c r="G144" s="38">
        <f t="shared" si="14"/>
        <v>1.8662393256293592</v>
      </c>
      <c r="H144" s="38">
        <f t="shared" si="15"/>
        <v>4.1292659258981645</v>
      </c>
      <c r="I144" s="38">
        <f t="shared" si="12"/>
        <v>823.98694585400347</v>
      </c>
      <c r="J144" s="31"/>
      <c r="K144" s="31"/>
    </row>
    <row r="145" spans="1:11" x14ac:dyDescent="0.25">
      <c r="A145" s="34">
        <f t="shared" si="13"/>
        <v>128</v>
      </c>
      <c r="B145" s="35">
        <f t="shared" si="9"/>
        <v>44086</v>
      </c>
      <c r="C145" s="38">
        <f t="shared" si="16"/>
        <v>823.98694585400347</v>
      </c>
      <c r="D145" s="38">
        <f t="shared" si="17"/>
        <v>5.9955052515275238</v>
      </c>
      <c r="E145" s="39">
        <f t="shared" si="10"/>
        <v>0</v>
      </c>
      <c r="F145" s="38">
        <f t="shared" si="11"/>
        <v>5.9955052515275238</v>
      </c>
      <c r="G145" s="38">
        <f t="shared" si="14"/>
        <v>1.8755705222575063</v>
      </c>
      <c r="H145" s="38">
        <f t="shared" si="15"/>
        <v>4.1199347292700175</v>
      </c>
      <c r="I145" s="38">
        <f t="shared" si="12"/>
        <v>822.11137533174599</v>
      </c>
      <c r="J145" s="31"/>
      <c r="K145" s="31"/>
    </row>
    <row r="146" spans="1:11" x14ac:dyDescent="0.25">
      <c r="A146" s="34">
        <f t="shared" si="13"/>
        <v>129</v>
      </c>
      <c r="B146" s="35">
        <f t="shared" ref="B146:B209" si="18">IF(Pay_Num&lt;&gt;"",DATE(YEAR(Loan_Start),MONTH(Loan_Start)+(Pay_Num)*12/Num_Pmt_Per_Year,DAY(Loan_Start)),"")</f>
        <v>44116</v>
      </c>
      <c r="C146" s="38">
        <f t="shared" si="16"/>
        <v>822.11137533174599</v>
      </c>
      <c r="D146" s="38">
        <f t="shared" si="17"/>
        <v>5.9955052515275238</v>
      </c>
      <c r="E146" s="39">
        <f t="shared" ref="E146:E209" si="19">IF(AND(Pay_Num&lt;&gt;"",Sched_Pay+Scheduled_Extra_Payments&lt;Beg_Bal),Scheduled_Extra_Payments,IF(AND(Pay_Num&lt;&gt;"",Beg_Bal-Sched_Pay&gt;0),Beg_Bal-Sched_Pay,IF(Pay_Num&lt;&gt;"",0,"")))</f>
        <v>0</v>
      </c>
      <c r="F146" s="38">
        <f t="shared" ref="F146:F209" si="20">IF(AND(Pay_Num&lt;&gt;"",Sched_Pay+Extra_Pay&lt;Beg_Bal),Sched_Pay+Extra_Pay,IF(Pay_Num&lt;&gt;"",Beg_Bal,""))</f>
        <v>5.9955052515275238</v>
      </c>
      <c r="G146" s="38">
        <f t="shared" si="14"/>
        <v>1.8849483748687943</v>
      </c>
      <c r="H146" s="38">
        <f t="shared" si="15"/>
        <v>4.1105568766587295</v>
      </c>
      <c r="I146" s="38">
        <f t="shared" ref="I146:I209" si="21">IF(AND(Pay_Num&lt;&gt;"",Sched_Pay+Extra_Pay&lt;Beg_Bal),Beg_Bal-Princ,IF(Pay_Num&lt;&gt;"",0,""))</f>
        <v>820.22642695687716</v>
      </c>
      <c r="J146" s="31"/>
      <c r="K146" s="31"/>
    </row>
    <row r="147" spans="1:11" x14ac:dyDescent="0.25">
      <c r="A147" s="34">
        <f t="shared" ref="A147:A210" si="22">IF(Values_Entered,A146+1,"")</f>
        <v>130</v>
      </c>
      <c r="B147" s="35">
        <f t="shared" si="18"/>
        <v>44147</v>
      </c>
      <c r="C147" s="38">
        <f t="shared" si="16"/>
        <v>820.22642695687716</v>
      </c>
      <c r="D147" s="38">
        <f t="shared" si="17"/>
        <v>5.9955052515275238</v>
      </c>
      <c r="E147" s="39">
        <f t="shared" si="19"/>
        <v>0</v>
      </c>
      <c r="F147" s="38">
        <f t="shared" si="20"/>
        <v>5.9955052515275238</v>
      </c>
      <c r="G147" s="38">
        <f t="shared" ref="G147:G210" si="23">IF(Pay_Num&lt;&gt;"",Total_Pay-Int,"")</f>
        <v>1.8943731167431386</v>
      </c>
      <c r="H147" s="38">
        <f t="shared" ref="H147:H210" si="24">IF(Pay_Num&lt;&gt;"",Beg_Bal*Interest_Rate/Num_Pmt_Per_Year,"")</f>
        <v>4.1011321347843852</v>
      </c>
      <c r="I147" s="38">
        <f t="shared" si="21"/>
        <v>818.33205384013399</v>
      </c>
      <c r="J147" s="31"/>
      <c r="K147" s="31"/>
    </row>
    <row r="148" spans="1:11" x14ac:dyDescent="0.25">
      <c r="A148" s="34">
        <f t="shared" si="22"/>
        <v>131</v>
      </c>
      <c r="B148" s="35">
        <f t="shared" si="18"/>
        <v>44177</v>
      </c>
      <c r="C148" s="38">
        <f t="shared" ref="C148:C211" si="25">IF(Pay_Num&lt;&gt;"",I147,"")</f>
        <v>818.33205384013399</v>
      </c>
      <c r="D148" s="38">
        <f t="shared" ref="D148:D211" si="26">IF(Pay_Num&lt;&gt;"",Scheduled_Monthly_Payment,"")</f>
        <v>5.9955052515275238</v>
      </c>
      <c r="E148" s="39">
        <f t="shared" si="19"/>
        <v>0</v>
      </c>
      <c r="F148" s="38">
        <f t="shared" si="20"/>
        <v>5.9955052515275238</v>
      </c>
      <c r="G148" s="38">
        <f t="shared" si="23"/>
        <v>1.903844982326854</v>
      </c>
      <c r="H148" s="38">
        <f t="shared" si="24"/>
        <v>4.0916602692006698</v>
      </c>
      <c r="I148" s="38">
        <f t="shared" si="21"/>
        <v>816.42820885780714</v>
      </c>
      <c r="J148" s="31"/>
      <c r="K148" s="31"/>
    </row>
    <row r="149" spans="1:11" x14ac:dyDescent="0.25">
      <c r="A149" s="34">
        <f t="shared" si="22"/>
        <v>132</v>
      </c>
      <c r="B149" s="35">
        <f t="shared" si="18"/>
        <v>44208</v>
      </c>
      <c r="C149" s="38">
        <f t="shared" si="25"/>
        <v>816.42820885780714</v>
      </c>
      <c r="D149" s="38">
        <f t="shared" si="26"/>
        <v>5.9955052515275238</v>
      </c>
      <c r="E149" s="39">
        <f t="shared" si="19"/>
        <v>0</v>
      </c>
      <c r="F149" s="38">
        <f t="shared" si="20"/>
        <v>5.9955052515275238</v>
      </c>
      <c r="G149" s="38">
        <f t="shared" si="23"/>
        <v>1.9133642072384882</v>
      </c>
      <c r="H149" s="38">
        <f t="shared" si="24"/>
        <v>4.0821410442890356</v>
      </c>
      <c r="I149" s="38">
        <f t="shared" si="21"/>
        <v>814.51484465056865</v>
      </c>
      <c r="J149" s="31"/>
      <c r="K149" s="31"/>
    </row>
    <row r="150" spans="1:11" x14ac:dyDescent="0.25">
      <c r="A150" s="34">
        <f t="shared" si="22"/>
        <v>133</v>
      </c>
      <c r="B150" s="35">
        <f t="shared" si="18"/>
        <v>44239</v>
      </c>
      <c r="C150" s="38">
        <f t="shared" si="25"/>
        <v>814.51484465056865</v>
      </c>
      <c r="D150" s="38">
        <f t="shared" si="26"/>
        <v>5.9955052515275238</v>
      </c>
      <c r="E150" s="39">
        <f t="shared" si="19"/>
        <v>0</v>
      </c>
      <c r="F150" s="38">
        <f t="shared" si="20"/>
        <v>5.9955052515275238</v>
      </c>
      <c r="G150" s="38">
        <f t="shared" si="23"/>
        <v>1.9229310282746805</v>
      </c>
      <c r="H150" s="38">
        <f t="shared" si="24"/>
        <v>4.0725742232528432</v>
      </c>
      <c r="I150" s="38">
        <f t="shared" si="21"/>
        <v>812.59191362229399</v>
      </c>
      <c r="J150" s="31"/>
      <c r="K150" s="31"/>
    </row>
    <row r="151" spans="1:11" x14ac:dyDescent="0.25">
      <c r="A151" s="34">
        <f t="shared" si="22"/>
        <v>134</v>
      </c>
      <c r="B151" s="35">
        <f t="shared" si="18"/>
        <v>44267</v>
      </c>
      <c r="C151" s="38">
        <f t="shared" si="25"/>
        <v>812.59191362229399</v>
      </c>
      <c r="D151" s="38">
        <f t="shared" si="26"/>
        <v>5.9955052515275238</v>
      </c>
      <c r="E151" s="39">
        <f t="shared" si="19"/>
        <v>0</v>
      </c>
      <c r="F151" s="38">
        <f t="shared" si="20"/>
        <v>5.9955052515275238</v>
      </c>
      <c r="G151" s="38">
        <f t="shared" si="23"/>
        <v>1.9325456834160537</v>
      </c>
      <c r="H151" s="38">
        <f t="shared" si="24"/>
        <v>4.0629595681114701</v>
      </c>
      <c r="I151" s="38">
        <f t="shared" si="21"/>
        <v>810.65936793887795</v>
      </c>
      <c r="J151" s="31"/>
      <c r="K151" s="31"/>
    </row>
    <row r="152" spans="1:11" x14ac:dyDescent="0.25">
      <c r="A152" s="34">
        <f t="shared" si="22"/>
        <v>135</v>
      </c>
      <c r="B152" s="35">
        <f t="shared" si="18"/>
        <v>44298</v>
      </c>
      <c r="C152" s="38">
        <f t="shared" si="25"/>
        <v>810.65936793887795</v>
      </c>
      <c r="D152" s="38">
        <f t="shared" si="26"/>
        <v>5.9955052515275238</v>
      </c>
      <c r="E152" s="39">
        <f t="shared" si="19"/>
        <v>0</v>
      </c>
      <c r="F152" s="38">
        <f t="shared" si="20"/>
        <v>5.9955052515275238</v>
      </c>
      <c r="G152" s="38">
        <f t="shared" si="23"/>
        <v>1.9422084118331346</v>
      </c>
      <c r="H152" s="38">
        <f t="shared" si="24"/>
        <v>4.0532968396943891</v>
      </c>
      <c r="I152" s="38">
        <f t="shared" si="21"/>
        <v>808.71715952704483</v>
      </c>
      <c r="J152" s="31"/>
      <c r="K152" s="31"/>
    </row>
    <row r="153" spans="1:11" x14ac:dyDescent="0.25">
      <c r="A153" s="34">
        <f t="shared" si="22"/>
        <v>136</v>
      </c>
      <c r="B153" s="35">
        <f t="shared" si="18"/>
        <v>44328</v>
      </c>
      <c r="C153" s="38">
        <f t="shared" si="25"/>
        <v>808.71715952704483</v>
      </c>
      <c r="D153" s="38">
        <f t="shared" si="26"/>
        <v>5.9955052515275238</v>
      </c>
      <c r="E153" s="39">
        <f t="shared" si="19"/>
        <v>0</v>
      </c>
      <c r="F153" s="38">
        <f t="shared" si="20"/>
        <v>5.9955052515275238</v>
      </c>
      <c r="G153" s="38">
        <f t="shared" si="23"/>
        <v>1.9519194538922999</v>
      </c>
      <c r="H153" s="38">
        <f t="shared" si="24"/>
        <v>4.0435857976352239</v>
      </c>
      <c r="I153" s="38">
        <f t="shared" si="21"/>
        <v>806.76524007315254</v>
      </c>
      <c r="J153" s="31"/>
      <c r="K153" s="31"/>
    </row>
    <row r="154" spans="1:11" x14ac:dyDescent="0.25">
      <c r="A154" s="34">
        <f t="shared" si="22"/>
        <v>137</v>
      </c>
      <c r="B154" s="35">
        <f t="shared" si="18"/>
        <v>44359</v>
      </c>
      <c r="C154" s="38">
        <f t="shared" si="25"/>
        <v>806.76524007315254</v>
      </c>
      <c r="D154" s="38">
        <f t="shared" si="26"/>
        <v>5.9955052515275238</v>
      </c>
      <c r="E154" s="39">
        <f t="shared" si="19"/>
        <v>0</v>
      </c>
      <c r="F154" s="38">
        <f t="shared" si="20"/>
        <v>5.9955052515275238</v>
      </c>
      <c r="G154" s="38">
        <f t="shared" si="23"/>
        <v>1.9616790511617612</v>
      </c>
      <c r="H154" s="38">
        <f t="shared" si="24"/>
        <v>4.0338262003657626</v>
      </c>
      <c r="I154" s="38">
        <f t="shared" si="21"/>
        <v>804.80356102199073</v>
      </c>
      <c r="J154" s="31"/>
      <c r="K154" s="31"/>
    </row>
    <row r="155" spans="1:11" x14ac:dyDescent="0.25">
      <c r="A155" s="34">
        <f t="shared" si="22"/>
        <v>138</v>
      </c>
      <c r="B155" s="35">
        <f t="shared" si="18"/>
        <v>44389</v>
      </c>
      <c r="C155" s="38">
        <f t="shared" si="25"/>
        <v>804.80356102199073</v>
      </c>
      <c r="D155" s="38">
        <f t="shared" si="26"/>
        <v>5.9955052515275238</v>
      </c>
      <c r="E155" s="39">
        <f t="shared" si="19"/>
        <v>0</v>
      </c>
      <c r="F155" s="38">
        <f t="shared" si="20"/>
        <v>5.9955052515275238</v>
      </c>
      <c r="G155" s="38">
        <f t="shared" si="23"/>
        <v>1.9714874464175702</v>
      </c>
      <c r="H155" s="38">
        <f t="shared" si="24"/>
        <v>4.0240178051099535</v>
      </c>
      <c r="I155" s="38">
        <f t="shared" si="21"/>
        <v>802.83207357557319</v>
      </c>
      <c r="J155" s="31"/>
      <c r="K155" s="31"/>
    </row>
    <row r="156" spans="1:11" x14ac:dyDescent="0.25">
      <c r="A156" s="34">
        <f t="shared" si="22"/>
        <v>139</v>
      </c>
      <c r="B156" s="35">
        <f t="shared" si="18"/>
        <v>44420</v>
      </c>
      <c r="C156" s="38">
        <f t="shared" si="25"/>
        <v>802.83207357557319</v>
      </c>
      <c r="D156" s="38">
        <f t="shared" si="26"/>
        <v>5.9955052515275238</v>
      </c>
      <c r="E156" s="39">
        <f t="shared" si="19"/>
        <v>0</v>
      </c>
      <c r="F156" s="38">
        <f t="shared" si="20"/>
        <v>5.9955052515275238</v>
      </c>
      <c r="G156" s="38">
        <f t="shared" si="23"/>
        <v>1.9813448836496574</v>
      </c>
      <c r="H156" s="38">
        <f t="shared" si="24"/>
        <v>4.0141603678778663</v>
      </c>
      <c r="I156" s="38">
        <f t="shared" si="21"/>
        <v>800.85072869192356</v>
      </c>
      <c r="J156" s="31"/>
      <c r="K156" s="31"/>
    </row>
    <row r="157" spans="1:11" x14ac:dyDescent="0.25">
      <c r="A157" s="34">
        <f t="shared" si="22"/>
        <v>140</v>
      </c>
      <c r="B157" s="35">
        <f t="shared" si="18"/>
        <v>44451</v>
      </c>
      <c r="C157" s="38">
        <f t="shared" si="25"/>
        <v>800.85072869192356</v>
      </c>
      <c r="D157" s="38">
        <f t="shared" si="26"/>
        <v>5.9955052515275238</v>
      </c>
      <c r="E157" s="39">
        <f t="shared" si="19"/>
        <v>0</v>
      </c>
      <c r="F157" s="38">
        <f t="shared" si="20"/>
        <v>5.9955052515275238</v>
      </c>
      <c r="G157" s="38">
        <f t="shared" si="23"/>
        <v>1.9912516080679064</v>
      </c>
      <c r="H157" s="38">
        <f t="shared" si="24"/>
        <v>4.0042536434596174</v>
      </c>
      <c r="I157" s="38">
        <f t="shared" si="21"/>
        <v>798.85947708385561</v>
      </c>
      <c r="J157" s="31"/>
      <c r="K157" s="31"/>
    </row>
    <row r="158" spans="1:11" x14ac:dyDescent="0.25">
      <c r="A158" s="34">
        <f t="shared" si="22"/>
        <v>141</v>
      </c>
      <c r="B158" s="35">
        <f t="shared" si="18"/>
        <v>44481</v>
      </c>
      <c r="C158" s="38">
        <f t="shared" si="25"/>
        <v>798.85947708385561</v>
      </c>
      <c r="D158" s="38">
        <f t="shared" si="26"/>
        <v>5.9955052515275238</v>
      </c>
      <c r="E158" s="39">
        <f t="shared" si="19"/>
        <v>0</v>
      </c>
      <c r="F158" s="38">
        <f t="shared" si="20"/>
        <v>5.9955052515275238</v>
      </c>
      <c r="G158" s="38">
        <f t="shared" si="23"/>
        <v>2.001207866108246</v>
      </c>
      <c r="H158" s="38">
        <f t="shared" si="24"/>
        <v>3.9942973854192778</v>
      </c>
      <c r="I158" s="38">
        <f t="shared" si="21"/>
        <v>796.85826921774731</v>
      </c>
      <c r="J158" s="31"/>
      <c r="K158" s="31"/>
    </row>
    <row r="159" spans="1:11" x14ac:dyDescent="0.25">
      <c r="A159" s="34">
        <f t="shared" si="22"/>
        <v>142</v>
      </c>
      <c r="B159" s="35">
        <f t="shared" si="18"/>
        <v>44512</v>
      </c>
      <c r="C159" s="38">
        <f t="shared" si="25"/>
        <v>796.85826921774731</v>
      </c>
      <c r="D159" s="38">
        <f t="shared" si="26"/>
        <v>5.9955052515275238</v>
      </c>
      <c r="E159" s="39">
        <f t="shared" si="19"/>
        <v>0</v>
      </c>
      <c r="F159" s="38">
        <f t="shared" si="20"/>
        <v>5.9955052515275238</v>
      </c>
      <c r="G159" s="38">
        <f t="shared" si="23"/>
        <v>2.0112139054387872</v>
      </c>
      <c r="H159" s="38">
        <f t="shared" si="24"/>
        <v>3.9842913460887366</v>
      </c>
      <c r="I159" s="38">
        <f t="shared" si="21"/>
        <v>794.8470553123085</v>
      </c>
      <c r="J159" s="31"/>
      <c r="K159" s="31"/>
    </row>
    <row r="160" spans="1:11" x14ac:dyDescent="0.25">
      <c r="A160" s="34">
        <f t="shared" si="22"/>
        <v>143</v>
      </c>
      <c r="B160" s="35">
        <f t="shared" si="18"/>
        <v>44542</v>
      </c>
      <c r="C160" s="38">
        <f t="shared" si="25"/>
        <v>794.8470553123085</v>
      </c>
      <c r="D160" s="38">
        <f t="shared" si="26"/>
        <v>5.9955052515275238</v>
      </c>
      <c r="E160" s="39">
        <f t="shared" si="19"/>
        <v>0</v>
      </c>
      <c r="F160" s="38">
        <f t="shared" si="20"/>
        <v>5.9955052515275238</v>
      </c>
      <c r="G160" s="38">
        <f t="shared" si="23"/>
        <v>2.0212699749659815</v>
      </c>
      <c r="H160" s="38">
        <f t="shared" si="24"/>
        <v>3.9742352765615423</v>
      </c>
      <c r="I160" s="38">
        <f t="shared" si="21"/>
        <v>792.8257853373425</v>
      </c>
      <c r="J160" s="31"/>
      <c r="K160" s="31"/>
    </row>
    <row r="161" spans="1:11" x14ac:dyDescent="0.25">
      <c r="A161" s="34">
        <f t="shared" si="22"/>
        <v>144</v>
      </c>
      <c r="B161" s="35">
        <f t="shared" si="18"/>
        <v>44573</v>
      </c>
      <c r="C161" s="38">
        <f t="shared" si="25"/>
        <v>792.8257853373425</v>
      </c>
      <c r="D161" s="38">
        <f t="shared" si="26"/>
        <v>5.9955052515275238</v>
      </c>
      <c r="E161" s="39">
        <f t="shared" si="19"/>
        <v>0</v>
      </c>
      <c r="F161" s="38">
        <f t="shared" si="20"/>
        <v>5.9955052515275238</v>
      </c>
      <c r="G161" s="38">
        <f t="shared" si="23"/>
        <v>2.0313763248408114</v>
      </c>
      <c r="H161" s="38">
        <f t="shared" si="24"/>
        <v>3.9641289266867124</v>
      </c>
      <c r="I161" s="38">
        <f t="shared" si="21"/>
        <v>790.79440901250166</v>
      </c>
      <c r="J161" s="31"/>
      <c r="K161" s="31"/>
    </row>
    <row r="162" spans="1:11" x14ac:dyDescent="0.25">
      <c r="A162" s="34">
        <f t="shared" si="22"/>
        <v>145</v>
      </c>
      <c r="B162" s="35">
        <f t="shared" si="18"/>
        <v>44604</v>
      </c>
      <c r="C162" s="38">
        <f t="shared" si="25"/>
        <v>790.79440901250166</v>
      </c>
      <c r="D162" s="38">
        <f t="shared" si="26"/>
        <v>5.9955052515275238</v>
      </c>
      <c r="E162" s="39">
        <f t="shared" si="19"/>
        <v>0</v>
      </c>
      <c r="F162" s="38">
        <f t="shared" si="20"/>
        <v>5.9955052515275238</v>
      </c>
      <c r="G162" s="38">
        <f t="shared" si="23"/>
        <v>2.0415332064650156</v>
      </c>
      <c r="H162" s="38">
        <f t="shared" si="24"/>
        <v>3.9539720450625082</v>
      </c>
      <c r="I162" s="38">
        <f t="shared" si="21"/>
        <v>788.75287580603663</v>
      </c>
      <c r="J162" s="31"/>
      <c r="K162" s="31"/>
    </row>
    <row r="163" spans="1:11" x14ac:dyDescent="0.25">
      <c r="A163" s="34">
        <f t="shared" si="22"/>
        <v>146</v>
      </c>
      <c r="B163" s="35">
        <f t="shared" si="18"/>
        <v>44632</v>
      </c>
      <c r="C163" s="38">
        <f t="shared" si="25"/>
        <v>788.75287580603663</v>
      </c>
      <c r="D163" s="38">
        <f t="shared" si="26"/>
        <v>5.9955052515275238</v>
      </c>
      <c r="E163" s="39">
        <f t="shared" si="19"/>
        <v>0</v>
      </c>
      <c r="F163" s="38">
        <f t="shared" si="20"/>
        <v>5.9955052515275238</v>
      </c>
      <c r="G163" s="38">
        <f t="shared" si="23"/>
        <v>2.0517408724973407</v>
      </c>
      <c r="H163" s="38">
        <f t="shared" si="24"/>
        <v>3.9437643790301831</v>
      </c>
      <c r="I163" s="38">
        <f t="shared" si="21"/>
        <v>786.70113493353927</v>
      </c>
      <c r="J163" s="31"/>
      <c r="K163" s="31"/>
    </row>
    <row r="164" spans="1:11" x14ac:dyDescent="0.25">
      <c r="A164" s="34">
        <f t="shared" si="22"/>
        <v>147</v>
      </c>
      <c r="B164" s="35">
        <f t="shared" si="18"/>
        <v>44663</v>
      </c>
      <c r="C164" s="38">
        <f t="shared" si="25"/>
        <v>786.70113493353927</v>
      </c>
      <c r="D164" s="38">
        <f t="shared" si="26"/>
        <v>5.9955052515275238</v>
      </c>
      <c r="E164" s="39">
        <f t="shared" si="19"/>
        <v>0</v>
      </c>
      <c r="F164" s="38">
        <f t="shared" si="20"/>
        <v>5.9955052515275238</v>
      </c>
      <c r="G164" s="38">
        <f t="shared" si="23"/>
        <v>2.0619995768598276</v>
      </c>
      <c r="H164" s="38">
        <f t="shared" si="24"/>
        <v>3.9335056746676962</v>
      </c>
      <c r="I164" s="38">
        <f t="shared" si="21"/>
        <v>784.63913535667939</v>
      </c>
      <c r="J164" s="31"/>
      <c r="K164" s="31"/>
    </row>
    <row r="165" spans="1:11" x14ac:dyDescent="0.25">
      <c r="A165" s="34">
        <f t="shared" si="22"/>
        <v>148</v>
      </c>
      <c r="B165" s="35">
        <f t="shared" si="18"/>
        <v>44693</v>
      </c>
      <c r="C165" s="38">
        <f t="shared" si="25"/>
        <v>784.63913535667939</v>
      </c>
      <c r="D165" s="38">
        <f t="shared" si="26"/>
        <v>5.9955052515275238</v>
      </c>
      <c r="E165" s="39">
        <f t="shared" si="19"/>
        <v>0</v>
      </c>
      <c r="F165" s="38">
        <f t="shared" si="20"/>
        <v>5.9955052515275238</v>
      </c>
      <c r="G165" s="38">
        <f t="shared" si="23"/>
        <v>2.0723095747441267</v>
      </c>
      <c r="H165" s="38">
        <f t="shared" si="24"/>
        <v>3.9231956767833971</v>
      </c>
      <c r="I165" s="38">
        <f t="shared" si="21"/>
        <v>782.56682578193522</v>
      </c>
      <c r="J165" s="31"/>
      <c r="K165" s="31"/>
    </row>
    <row r="166" spans="1:11" x14ac:dyDescent="0.25">
      <c r="A166" s="34">
        <f t="shared" si="22"/>
        <v>149</v>
      </c>
      <c r="B166" s="35">
        <f t="shared" si="18"/>
        <v>44724</v>
      </c>
      <c r="C166" s="38">
        <f t="shared" si="25"/>
        <v>782.56682578193522</v>
      </c>
      <c r="D166" s="38">
        <f t="shared" si="26"/>
        <v>5.9955052515275238</v>
      </c>
      <c r="E166" s="39">
        <f t="shared" si="19"/>
        <v>0</v>
      </c>
      <c r="F166" s="38">
        <f t="shared" si="20"/>
        <v>5.9955052515275238</v>
      </c>
      <c r="G166" s="38">
        <f t="shared" si="23"/>
        <v>2.0826711226178478</v>
      </c>
      <c r="H166" s="38">
        <f t="shared" si="24"/>
        <v>3.912834128909676</v>
      </c>
      <c r="I166" s="38">
        <f t="shared" si="21"/>
        <v>780.48415465931737</v>
      </c>
      <c r="J166" s="31"/>
      <c r="K166" s="31"/>
    </row>
    <row r="167" spans="1:11" x14ac:dyDescent="0.25">
      <c r="A167" s="34">
        <f t="shared" si="22"/>
        <v>150</v>
      </c>
      <c r="B167" s="35">
        <f t="shared" si="18"/>
        <v>44754</v>
      </c>
      <c r="C167" s="38">
        <f t="shared" si="25"/>
        <v>780.48415465931737</v>
      </c>
      <c r="D167" s="38">
        <f t="shared" si="26"/>
        <v>5.9955052515275238</v>
      </c>
      <c r="E167" s="39">
        <f t="shared" si="19"/>
        <v>0</v>
      </c>
      <c r="F167" s="38">
        <f t="shared" si="20"/>
        <v>5.9955052515275238</v>
      </c>
      <c r="G167" s="38">
        <f t="shared" si="23"/>
        <v>2.0930844782309368</v>
      </c>
      <c r="H167" s="38">
        <f t="shared" si="24"/>
        <v>3.902420773296587</v>
      </c>
      <c r="I167" s="38">
        <f t="shared" si="21"/>
        <v>778.39107018108643</v>
      </c>
      <c r="J167" s="31"/>
      <c r="K167" s="31"/>
    </row>
    <row r="168" spans="1:11" x14ac:dyDescent="0.25">
      <c r="A168" s="34">
        <f t="shared" si="22"/>
        <v>151</v>
      </c>
      <c r="B168" s="35">
        <f t="shared" si="18"/>
        <v>44785</v>
      </c>
      <c r="C168" s="38">
        <f t="shared" si="25"/>
        <v>778.39107018108643</v>
      </c>
      <c r="D168" s="38">
        <f t="shared" si="26"/>
        <v>5.9955052515275238</v>
      </c>
      <c r="E168" s="39">
        <f t="shared" si="19"/>
        <v>0</v>
      </c>
      <c r="F168" s="38">
        <f t="shared" si="20"/>
        <v>5.9955052515275238</v>
      </c>
      <c r="G168" s="38">
        <f t="shared" si="23"/>
        <v>2.1035499006220917</v>
      </c>
      <c r="H168" s="38">
        <f t="shared" si="24"/>
        <v>3.8919553509054321</v>
      </c>
      <c r="I168" s="38">
        <f t="shared" si="21"/>
        <v>776.28752028046438</v>
      </c>
      <c r="J168" s="31"/>
      <c r="K168" s="31"/>
    </row>
    <row r="169" spans="1:11" x14ac:dyDescent="0.25">
      <c r="A169" s="34">
        <f t="shared" si="22"/>
        <v>152</v>
      </c>
      <c r="B169" s="35">
        <f t="shared" si="18"/>
        <v>44816</v>
      </c>
      <c r="C169" s="38">
        <f t="shared" si="25"/>
        <v>776.28752028046438</v>
      </c>
      <c r="D169" s="38">
        <f t="shared" si="26"/>
        <v>5.9955052515275238</v>
      </c>
      <c r="E169" s="39">
        <f t="shared" si="19"/>
        <v>0</v>
      </c>
      <c r="F169" s="38">
        <f t="shared" si="20"/>
        <v>5.9955052515275238</v>
      </c>
      <c r="G169" s="38">
        <f t="shared" si="23"/>
        <v>2.114067650125202</v>
      </c>
      <c r="H169" s="38">
        <f t="shared" si="24"/>
        <v>3.8814376014023217</v>
      </c>
      <c r="I169" s="38">
        <f t="shared" si="21"/>
        <v>774.17345263033917</v>
      </c>
      <c r="J169" s="31"/>
      <c r="K169" s="31"/>
    </row>
    <row r="170" spans="1:11" x14ac:dyDescent="0.25">
      <c r="A170" s="34">
        <f t="shared" si="22"/>
        <v>153</v>
      </c>
      <c r="B170" s="35">
        <f t="shared" si="18"/>
        <v>44846</v>
      </c>
      <c r="C170" s="38">
        <f t="shared" si="25"/>
        <v>774.17345263033917</v>
      </c>
      <c r="D170" s="38">
        <f t="shared" si="26"/>
        <v>5.9955052515275238</v>
      </c>
      <c r="E170" s="39">
        <f t="shared" si="19"/>
        <v>0</v>
      </c>
      <c r="F170" s="38">
        <f t="shared" si="20"/>
        <v>5.9955052515275238</v>
      </c>
      <c r="G170" s="38">
        <f t="shared" si="23"/>
        <v>2.1246379883758277</v>
      </c>
      <c r="H170" s="38">
        <f t="shared" si="24"/>
        <v>3.870867263151696</v>
      </c>
      <c r="I170" s="38">
        <f t="shared" si="21"/>
        <v>772.0488146419633</v>
      </c>
      <c r="J170" s="31"/>
      <c r="K170" s="31"/>
    </row>
    <row r="171" spans="1:11" x14ac:dyDescent="0.25">
      <c r="A171" s="34">
        <f t="shared" si="22"/>
        <v>154</v>
      </c>
      <c r="B171" s="35">
        <f t="shared" si="18"/>
        <v>44877</v>
      </c>
      <c r="C171" s="38">
        <f t="shared" si="25"/>
        <v>772.0488146419633</v>
      </c>
      <c r="D171" s="38">
        <f t="shared" si="26"/>
        <v>5.9955052515275238</v>
      </c>
      <c r="E171" s="39">
        <f t="shared" si="19"/>
        <v>0</v>
      </c>
      <c r="F171" s="38">
        <f t="shared" si="20"/>
        <v>5.9955052515275238</v>
      </c>
      <c r="G171" s="38">
        <f t="shared" si="23"/>
        <v>2.1352611783177071</v>
      </c>
      <c r="H171" s="38">
        <f t="shared" si="24"/>
        <v>3.8602440732098167</v>
      </c>
      <c r="I171" s="38">
        <f t="shared" si="21"/>
        <v>769.9135534636456</v>
      </c>
      <c r="J171" s="31"/>
      <c r="K171" s="31"/>
    </row>
    <row r="172" spans="1:11" x14ac:dyDescent="0.25">
      <c r="A172" s="34">
        <f t="shared" si="22"/>
        <v>155</v>
      </c>
      <c r="B172" s="35">
        <f t="shared" si="18"/>
        <v>44907</v>
      </c>
      <c r="C172" s="38">
        <f t="shared" si="25"/>
        <v>769.9135534636456</v>
      </c>
      <c r="D172" s="38">
        <f t="shared" si="26"/>
        <v>5.9955052515275238</v>
      </c>
      <c r="E172" s="39">
        <f t="shared" si="19"/>
        <v>0</v>
      </c>
      <c r="F172" s="38">
        <f t="shared" si="20"/>
        <v>5.9955052515275238</v>
      </c>
      <c r="G172" s="38">
        <f t="shared" si="23"/>
        <v>2.1459374842092962</v>
      </c>
      <c r="H172" s="38">
        <f t="shared" si="24"/>
        <v>3.8495677673182276</v>
      </c>
      <c r="I172" s="38">
        <f t="shared" si="21"/>
        <v>767.7676159794363</v>
      </c>
      <c r="J172" s="31"/>
      <c r="K172" s="31"/>
    </row>
    <row r="173" spans="1:11" x14ac:dyDescent="0.25">
      <c r="A173" s="34">
        <f t="shared" si="22"/>
        <v>156</v>
      </c>
      <c r="B173" s="35">
        <f t="shared" si="18"/>
        <v>44938</v>
      </c>
      <c r="C173" s="38">
        <f t="shared" si="25"/>
        <v>767.7676159794363</v>
      </c>
      <c r="D173" s="38">
        <f t="shared" si="26"/>
        <v>5.9955052515275238</v>
      </c>
      <c r="E173" s="39">
        <f t="shared" si="19"/>
        <v>0</v>
      </c>
      <c r="F173" s="38">
        <f t="shared" si="20"/>
        <v>5.9955052515275238</v>
      </c>
      <c r="G173" s="38">
        <f t="shared" si="23"/>
        <v>2.1566671716303425</v>
      </c>
      <c r="H173" s="38">
        <f t="shared" si="24"/>
        <v>3.8388380798971813</v>
      </c>
      <c r="I173" s="38">
        <f t="shared" si="21"/>
        <v>765.61094880780593</v>
      </c>
      <c r="J173" s="31"/>
      <c r="K173" s="31"/>
    </row>
    <row r="174" spans="1:11" x14ac:dyDescent="0.25">
      <c r="A174" s="34">
        <f t="shared" si="22"/>
        <v>157</v>
      </c>
      <c r="B174" s="35">
        <f t="shared" si="18"/>
        <v>44969</v>
      </c>
      <c r="C174" s="38">
        <f t="shared" si="25"/>
        <v>765.61094880780593</v>
      </c>
      <c r="D174" s="38">
        <f t="shared" si="26"/>
        <v>5.9955052515275238</v>
      </c>
      <c r="E174" s="39">
        <f t="shared" si="19"/>
        <v>0</v>
      </c>
      <c r="F174" s="38">
        <f t="shared" si="20"/>
        <v>5.9955052515275238</v>
      </c>
      <c r="G174" s="38">
        <f t="shared" si="23"/>
        <v>2.1674505074884944</v>
      </c>
      <c r="H174" s="38">
        <f t="shared" si="24"/>
        <v>3.8280547440390293</v>
      </c>
      <c r="I174" s="38">
        <f t="shared" si="21"/>
        <v>763.4434983003174</v>
      </c>
      <c r="J174" s="31"/>
      <c r="K174" s="31"/>
    </row>
    <row r="175" spans="1:11" x14ac:dyDescent="0.25">
      <c r="A175" s="34">
        <f t="shared" si="22"/>
        <v>158</v>
      </c>
      <c r="B175" s="35">
        <f t="shared" si="18"/>
        <v>44997</v>
      </c>
      <c r="C175" s="38">
        <f t="shared" si="25"/>
        <v>763.4434983003174</v>
      </c>
      <c r="D175" s="38">
        <f t="shared" si="26"/>
        <v>5.9955052515275238</v>
      </c>
      <c r="E175" s="39">
        <f t="shared" si="19"/>
        <v>0</v>
      </c>
      <c r="F175" s="38">
        <f t="shared" si="20"/>
        <v>5.9955052515275238</v>
      </c>
      <c r="G175" s="38">
        <f t="shared" si="23"/>
        <v>2.1782877600259369</v>
      </c>
      <c r="H175" s="38">
        <f t="shared" si="24"/>
        <v>3.8172174915015868</v>
      </c>
      <c r="I175" s="38">
        <f t="shared" si="21"/>
        <v>761.26521054029149</v>
      </c>
      <c r="J175" s="31"/>
      <c r="K175" s="31"/>
    </row>
    <row r="176" spans="1:11" x14ac:dyDescent="0.25">
      <c r="A176" s="34">
        <f t="shared" si="22"/>
        <v>159</v>
      </c>
      <c r="B176" s="35">
        <f t="shared" si="18"/>
        <v>45028</v>
      </c>
      <c r="C176" s="38">
        <f t="shared" si="25"/>
        <v>761.26521054029149</v>
      </c>
      <c r="D176" s="38">
        <f t="shared" si="26"/>
        <v>5.9955052515275238</v>
      </c>
      <c r="E176" s="39">
        <f t="shared" si="19"/>
        <v>0</v>
      </c>
      <c r="F176" s="38">
        <f t="shared" si="20"/>
        <v>5.9955052515275238</v>
      </c>
      <c r="G176" s="38">
        <f t="shared" si="23"/>
        <v>2.1891791988260665</v>
      </c>
      <c r="H176" s="38">
        <f t="shared" si="24"/>
        <v>3.8063260527014573</v>
      </c>
      <c r="I176" s="38">
        <f t="shared" si="21"/>
        <v>759.07603134146541</v>
      </c>
      <c r="J176" s="31"/>
      <c r="K176" s="31"/>
    </row>
    <row r="177" spans="1:11" x14ac:dyDescent="0.25">
      <c r="A177" s="34">
        <f t="shared" si="22"/>
        <v>160</v>
      </c>
      <c r="B177" s="35">
        <f t="shared" si="18"/>
        <v>45058</v>
      </c>
      <c r="C177" s="38">
        <f t="shared" si="25"/>
        <v>759.07603134146541</v>
      </c>
      <c r="D177" s="38">
        <f t="shared" si="26"/>
        <v>5.9955052515275238</v>
      </c>
      <c r="E177" s="39">
        <f t="shared" si="19"/>
        <v>0</v>
      </c>
      <c r="F177" s="38">
        <f t="shared" si="20"/>
        <v>5.9955052515275238</v>
      </c>
      <c r="G177" s="38">
        <f t="shared" si="23"/>
        <v>2.2001250948201965</v>
      </c>
      <c r="H177" s="38">
        <f t="shared" si="24"/>
        <v>3.7953801567073273</v>
      </c>
      <c r="I177" s="38">
        <f t="shared" si="21"/>
        <v>756.87590624664517</v>
      </c>
      <c r="J177" s="31"/>
      <c r="K177" s="31"/>
    </row>
    <row r="178" spans="1:11" x14ac:dyDescent="0.25">
      <c r="A178" s="34">
        <f t="shared" si="22"/>
        <v>161</v>
      </c>
      <c r="B178" s="35">
        <f t="shared" si="18"/>
        <v>45089</v>
      </c>
      <c r="C178" s="38">
        <f t="shared" si="25"/>
        <v>756.87590624664517</v>
      </c>
      <c r="D178" s="38">
        <f t="shared" si="26"/>
        <v>5.9955052515275238</v>
      </c>
      <c r="E178" s="39">
        <f t="shared" si="19"/>
        <v>0</v>
      </c>
      <c r="F178" s="38">
        <f t="shared" si="20"/>
        <v>5.9955052515275238</v>
      </c>
      <c r="G178" s="38">
        <f t="shared" si="23"/>
        <v>2.211125720294298</v>
      </c>
      <c r="H178" s="38">
        <f t="shared" si="24"/>
        <v>3.7843795312332258</v>
      </c>
      <c r="I178" s="38">
        <f t="shared" si="21"/>
        <v>754.66478052635091</v>
      </c>
      <c r="J178" s="31"/>
      <c r="K178" s="31"/>
    </row>
    <row r="179" spans="1:11" x14ac:dyDescent="0.25">
      <c r="A179" s="34">
        <f t="shared" si="22"/>
        <v>162</v>
      </c>
      <c r="B179" s="35">
        <f t="shared" si="18"/>
        <v>45119</v>
      </c>
      <c r="C179" s="38">
        <f t="shared" si="25"/>
        <v>754.66478052635091</v>
      </c>
      <c r="D179" s="38">
        <f t="shared" si="26"/>
        <v>5.9955052515275238</v>
      </c>
      <c r="E179" s="39">
        <f t="shared" si="19"/>
        <v>0</v>
      </c>
      <c r="F179" s="38">
        <f t="shared" si="20"/>
        <v>5.9955052515275238</v>
      </c>
      <c r="G179" s="38">
        <f t="shared" si="23"/>
        <v>2.2221813488957696</v>
      </c>
      <c r="H179" s="38">
        <f t="shared" si="24"/>
        <v>3.7733239026317542</v>
      </c>
      <c r="I179" s="38">
        <f t="shared" si="21"/>
        <v>752.44259917745512</v>
      </c>
      <c r="J179" s="31"/>
      <c r="K179" s="31"/>
    </row>
    <row r="180" spans="1:11" x14ac:dyDescent="0.25">
      <c r="A180" s="34">
        <f t="shared" si="22"/>
        <v>163</v>
      </c>
      <c r="B180" s="35">
        <f t="shared" si="18"/>
        <v>45150</v>
      </c>
      <c r="C180" s="38">
        <f t="shared" si="25"/>
        <v>752.44259917745512</v>
      </c>
      <c r="D180" s="38">
        <f t="shared" si="26"/>
        <v>5.9955052515275238</v>
      </c>
      <c r="E180" s="39">
        <f t="shared" si="19"/>
        <v>0</v>
      </c>
      <c r="F180" s="38">
        <f t="shared" si="20"/>
        <v>5.9955052515275238</v>
      </c>
      <c r="G180" s="38">
        <f t="shared" si="23"/>
        <v>2.2332922556402486</v>
      </c>
      <c r="H180" s="38">
        <f t="shared" si="24"/>
        <v>3.7622129958872752</v>
      </c>
      <c r="I180" s="38">
        <f t="shared" si="21"/>
        <v>750.20930692181491</v>
      </c>
      <c r="J180" s="31"/>
      <c r="K180" s="31"/>
    </row>
    <row r="181" spans="1:11" x14ac:dyDescent="0.25">
      <c r="A181" s="34">
        <f t="shared" si="22"/>
        <v>164</v>
      </c>
      <c r="B181" s="35">
        <f t="shared" si="18"/>
        <v>45181</v>
      </c>
      <c r="C181" s="38">
        <f t="shared" si="25"/>
        <v>750.20930692181491</v>
      </c>
      <c r="D181" s="38">
        <f t="shared" si="26"/>
        <v>5.9955052515275238</v>
      </c>
      <c r="E181" s="39">
        <f t="shared" si="19"/>
        <v>0</v>
      </c>
      <c r="F181" s="38">
        <f t="shared" si="20"/>
        <v>5.9955052515275238</v>
      </c>
      <c r="G181" s="38">
        <f t="shared" si="23"/>
        <v>2.2444587169184493</v>
      </c>
      <c r="H181" s="38">
        <f t="shared" si="24"/>
        <v>3.7510465346090744</v>
      </c>
      <c r="I181" s="38">
        <f t="shared" si="21"/>
        <v>747.9648482048965</v>
      </c>
      <c r="J181" s="31"/>
      <c r="K181" s="31"/>
    </row>
    <row r="182" spans="1:11" x14ac:dyDescent="0.25">
      <c r="A182" s="34">
        <f t="shared" si="22"/>
        <v>165</v>
      </c>
      <c r="B182" s="35">
        <f t="shared" si="18"/>
        <v>45211</v>
      </c>
      <c r="C182" s="38">
        <f t="shared" si="25"/>
        <v>747.9648482048965</v>
      </c>
      <c r="D182" s="38">
        <f t="shared" si="26"/>
        <v>5.9955052515275238</v>
      </c>
      <c r="E182" s="39">
        <f t="shared" si="19"/>
        <v>0</v>
      </c>
      <c r="F182" s="38">
        <f t="shared" si="20"/>
        <v>5.9955052515275238</v>
      </c>
      <c r="G182" s="38">
        <f t="shared" si="23"/>
        <v>2.2556810105030412</v>
      </c>
      <c r="H182" s="38">
        <f t="shared" si="24"/>
        <v>3.7398242410244826</v>
      </c>
      <c r="I182" s="38">
        <f t="shared" si="21"/>
        <v>745.70916719439344</v>
      </c>
      <c r="J182" s="31"/>
      <c r="K182" s="31"/>
    </row>
    <row r="183" spans="1:11" x14ac:dyDescent="0.25">
      <c r="A183" s="34">
        <f t="shared" si="22"/>
        <v>166</v>
      </c>
      <c r="B183" s="35">
        <f t="shared" si="18"/>
        <v>45242</v>
      </c>
      <c r="C183" s="38">
        <f t="shared" si="25"/>
        <v>745.70916719439344</v>
      </c>
      <c r="D183" s="38">
        <f t="shared" si="26"/>
        <v>5.9955052515275238</v>
      </c>
      <c r="E183" s="39">
        <f t="shared" si="19"/>
        <v>0</v>
      </c>
      <c r="F183" s="38">
        <f t="shared" si="20"/>
        <v>5.9955052515275238</v>
      </c>
      <c r="G183" s="38">
        <f t="shared" si="23"/>
        <v>2.2669594155555566</v>
      </c>
      <c r="H183" s="38">
        <f t="shared" si="24"/>
        <v>3.7285458359719672</v>
      </c>
      <c r="I183" s="38">
        <f t="shared" si="21"/>
        <v>743.44220777883788</v>
      </c>
      <c r="J183" s="31"/>
      <c r="K183" s="31"/>
    </row>
    <row r="184" spans="1:11" x14ac:dyDescent="0.25">
      <c r="A184" s="34">
        <f t="shared" si="22"/>
        <v>167</v>
      </c>
      <c r="B184" s="35">
        <f t="shared" si="18"/>
        <v>45272</v>
      </c>
      <c r="C184" s="38">
        <f t="shared" si="25"/>
        <v>743.44220777883788</v>
      </c>
      <c r="D184" s="38">
        <f t="shared" si="26"/>
        <v>5.9955052515275238</v>
      </c>
      <c r="E184" s="39">
        <f t="shared" si="19"/>
        <v>0</v>
      </c>
      <c r="F184" s="38">
        <f t="shared" si="20"/>
        <v>5.9955052515275238</v>
      </c>
      <c r="G184" s="38">
        <f t="shared" si="23"/>
        <v>2.2782942126333343</v>
      </c>
      <c r="H184" s="38">
        <f t="shared" si="24"/>
        <v>3.7172110388941895</v>
      </c>
      <c r="I184" s="38">
        <f t="shared" si="21"/>
        <v>741.16391356620454</v>
      </c>
      <c r="J184" s="31"/>
      <c r="K184" s="31"/>
    </row>
    <row r="185" spans="1:11" x14ac:dyDescent="0.25">
      <c r="A185" s="34">
        <f t="shared" si="22"/>
        <v>168</v>
      </c>
      <c r="B185" s="35">
        <f t="shared" si="18"/>
        <v>45303</v>
      </c>
      <c r="C185" s="38">
        <f t="shared" si="25"/>
        <v>741.16391356620454</v>
      </c>
      <c r="D185" s="38">
        <f t="shared" si="26"/>
        <v>5.9955052515275238</v>
      </c>
      <c r="E185" s="39">
        <f t="shared" si="19"/>
        <v>0</v>
      </c>
      <c r="F185" s="38">
        <f t="shared" si="20"/>
        <v>5.9955052515275238</v>
      </c>
      <c r="G185" s="38">
        <f t="shared" si="23"/>
        <v>2.2896856836965012</v>
      </c>
      <c r="H185" s="38">
        <f t="shared" si="24"/>
        <v>3.7058195678310226</v>
      </c>
      <c r="I185" s="38">
        <f t="shared" si="21"/>
        <v>738.87422788250808</v>
      </c>
      <c r="J185" s="31"/>
      <c r="K185" s="31"/>
    </row>
    <row r="186" spans="1:11" x14ac:dyDescent="0.25">
      <c r="A186" s="34">
        <f t="shared" si="22"/>
        <v>169</v>
      </c>
      <c r="B186" s="35">
        <f t="shared" si="18"/>
        <v>45334</v>
      </c>
      <c r="C186" s="38">
        <f t="shared" si="25"/>
        <v>738.87422788250808</v>
      </c>
      <c r="D186" s="38">
        <f t="shared" si="26"/>
        <v>5.9955052515275238</v>
      </c>
      <c r="E186" s="39">
        <f t="shared" si="19"/>
        <v>0</v>
      </c>
      <c r="F186" s="38">
        <f t="shared" si="20"/>
        <v>5.9955052515275238</v>
      </c>
      <c r="G186" s="38">
        <f t="shared" si="23"/>
        <v>2.3011341121149833</v>
      </c>
      <c r="H186" s="38">
        <f t="shared" si="24"/>
        <v>3.6943711394125405</v>
      </c>
      <c r="I186" s="38">
        <f t="shared" si="21"/>
        <v>736.57309377039314</v>
      </c>
      <c r="J186" s="31"/>
      <c r="K186" s="31"/>
    </row>
    <row r="187" spans="1:11" x14ac:dyDescent="0.25">
      <c r="A187" s="34">
        <f t="shared" si="22"/>
        <v>170</v>
      </c>
      <c r="B187" s="35">
        <f t="shared" si="18"/>
        <v>45363</v>
      </c>
      <c r="C187" s="38">
        <f t="shared" si="25"/>
        <v>736.57309377039314</v>
      </c>
      <c r="D187" s="38">
        <f t="shared" si="26"/>
        <v>5.9955052515275238</v>
      </c>
      <c r="E187" s="39">
        <f t="shared" si="19"/>
        <v>0</v>
      </c>
      <c r="F187" s="38">
        <f t="shared" si="20"/>
        <v>5.9955052515275238</v>
      </c>
      <c r="G187" s="38">
        <f t="shared" si="23"/>
        <v>2.3126397826755585</v>
      </c>
      <c r="H187" s="38">
        <f t="shared" si="24"/>
        <v>3.6828654688519653</v>
      </c>
      <c r="I187" s="38">
        <f t="shared" si="21"/>
        <v>734.2604539877176</v>
      </c>
      <c r="J187" s="31"/>
      <c r="K187" s="31"/>
    </row>
    <row r="188" spans="1:11" x14ac:dyDescent="0.25">
      <c r="A188" s="34">
        <f t="shared" si="22"/>
        <v>171</v>
      </c>
      <c r="B188" s="35">
        <f t="shared" si="18"/>
        <v>45394</v>
      </c>
      <c r="C188" s="38">
        <f t="shared" si="25"/>
        <v>734.2604539877176</v>
      </c>
      <c r="D188" s="38">
        <f t="shared" si="26"/>
        <v>5.9955052515275238</v>
      </c>
      <c r="E188" s="39">
        <f t="shared" si="19"/>
        <v>0</v>
      </c>
      <c r="F188" s="38">
        <f t="shared" si="20"/>
        <v>5.9955052515275238</v>
      </c>
      <c r="G188" s="38">
        <f t="shared" si="23"/>
        <v>2.324202981588936</v>
      </c>
      <c r="H188" s="38">
        <f t="shared" si="24"/>
        <v>3.6713022699385878</v>
      </c>
      <c r="I188" s="38">
        <f t="shared" si="21"/>
        <v>731.93625100612871</v>
      </c>
      <c r="J188" s="31"/>
      <c r="K188" s="31"/>
    </row>
    <row r="189" spans="1:11" x14ac:dyDescent="0.25">
      <c r="A189" s="34">
        <f t="shared" si="22"/>
        <v>172</v>
      </c>
      <c r="B189" s="35">
        <f t="shared" si="18"/>
        <v>45424</v>
      </c>
      <c r="C189" s="38">
        <f t="shared" si="25"/>
        <v>731.93625100612871</v>
      </c>
      <c r="D189" s="38">
        <f t="shared" si="26"/>
        <v>5.9955052515275238</v>
      </c>
      <c r="E189" s="39">
        <f t="shared" si="19"/>
        <v>0</v>
      </c>
      <c r="F189" s="38">
        <f t="shared" si="20"/>
        <v>5.9955052515275238</v>
      </c>
      <c r="G189" s="38">
        <f t="shared" si="23"/>
        <v>2.3358239964968806</v>
      </c>
      <c r="H189" s="38">
        <f t="shared" si="24"/>
        <v>3.6596812550306432</v>
      </c>
      <c r="I189" s="38">
        <f t="shared" si="21"/>
        <v>729.60042700963186</v>
      </c>
      <c r="J189" s="31"/>
      <c r="K189" s="31"/>
    </row>
    <row r="190" spans="1:11" x14ac:dyDescent="0.25">
      <c r="A190" s="34">
        <f t="shared" si="22"/>
        <v>173</v>
      </c>
      <c r="B190" s="35">
        <f t="shared" si="18"/>
        <v>45455</v>
      </c>
      <c r="C190" s="38">
        <f t="shared" si="25"/>
        <v>729.60042700963186</v>
      </c>
      <c r="D190" s="38">
        <f t="shared" si="26"/>
        <v>5.9955052515275238</v>
      </c>
      <c r="E190" s="39">
        <f t="shared" si="19"/>
        <v>0</v>
      </c>
      <c r="F190" s="38">
        <f t="shared" si="20"/>
        <v>5.9955052515275238</v>
      </c>
      <c r="G190" s="38">
        <f t="shared" si="23"/>
        <v>2.3475031164793645</v>
      </c>
      <c r="H190" s="38">
        <f t="shared" si="24"/>
        <v>3.6480021350481593</v>
      </c>
      <c r="I190" s="38">
        <f t="shared" si="21"/>
        <v>727.25292389315246</v>
      </c>
      <c r="J190" s="31"/>
      <c r="K190" s="31"/>
    </row>
    <row r="191" spans="1:11" x14ac:dyDescent="0.25">
      <c r="A191" s="34">
        <f t="shared" si="22"/>
        <v>174</v>
      </c>
      <c r="B191" s="35">
        <f t="shared" si="18"/>
        <v>45485</v>
      </c>
      <c r="C191" s="38">
        <f t="shared" si="25"/>
        <v>727.25292389315246</v>
      </c>
      <c r="D191" s="38">
        <f t="shared" si="26"/>
        <v>5.9955052515275238</v>
      </c>
      <c r="E191" s="39">
        <f t="shared" si="19"/>
        <v>0</v>
      </c>
      <c r="F191" s="38">
        <f t="shared" si="20"/>
        <v>5.9955052515275238</v>
      </c>
      <c r="G191" s="38">
        <f t="shared" si="23"/>
        <v>2.3592406320617614</v>
      </c>
      <c r="H191" s="38">
        <f t="shared" si="24"/>
        <v>3.6362646194657624</v>
      </c>
      <c r="I191" s="38">
        <f t="shared" si="21"/>
        <v>724.8936832610907</v>
      </c>
      <c r="J191" s="31"/>
      <c r="K191" s="31"/>
    </row>
    <row r="192" spans="1:11" x14ac:dyDescent="0.25">
      <c r="A192" s="34">
        <f t="shared" si="22"/>
        <v>175</v>
      </c>
      <c r="B192" s="35">
        <f t="shared" si="18"/>
        <v>45516</v>
      </c>
      <c r="C192" s="38">
        <f t="shared" si="25"/>
        <v>724.8936832610907</v>
      </c>
      <c r="D192" s="38">
        <f t="shared" si="26"/>
        <v>5.9955052515275238</v>
      </c>
      <c r="E192" s="39">
        <f t="shared" si="19"/>
        <v>0</v>
      </c>
      <c r="F192" s="38">
        <f t="shared" si="20"/>
        <v>5.9955052515275238</v>
      </c>
      <c r="G192" s="38">
        <f t="shared" si="23"/>
        <v>2.3710368352220708</v>
      </c>
      <c r="H192" s="38">
        <f t="shared" si="24"/>
        <v>3.624468416305453</v>
      </c>
      <c r="I192" s="38">
        <f t="shared" si="21"/>
        <v>722.52264642586863</v>
      </c>
      <c r="J192" s="31"/>
      <c r="K192" s="31"/>
    </row>
    <row r="193" spans="1:11" x14ac:dyDescent="0.25">
      <c r="A193" s="34">
        <f t="shared" si="22"/>
        <v>176</v>
      </c>
      <c r="B193" s="35">
        <f t="shared" si="18"/>
        <v>45547</v>
      </c>
      <c r="C193" s="38">
        <f t="shared" si="25"/>
        <v>722.52264642586863</v>
      </c>
      <c r="D193" s="38">
        <f t="shared" si="26"/>
        <v>5.9955052515275238</v>
      </c>
      <c r="E193" s="39">
        <f t="shared" si="19"/>
        <v>0</v>
      </c>
      <c r="F193" s="38">
        <f t="shared" si="20"/>
        <v>5.9955052515275238</v>
      </c>
      <c r="G193" s="38">
        <f t="shared" si="23"/>
        <v>2.3828920193981808</v>
      </c>
      <c r="H193" s="38">
        <f t="shared" si="24"/>
        <v>3.6126132321293429</v>
      </c>
      <c r="I193" s="38">
        <f t="shared" si="21"/>
        <v>720.1397544064705</v>
      </c>
      <c r="J193" s="31"/>
      <c r="K193" s="31"/>
    </row>
    <row r="194" spans="1:11" x14ac:dyDescent="0.25">
      <c r="A194" s="34">
        <f t="shared" si="22"/>
        <v>177</v>
      </c>
      <c r="B194" s="35">
        <f t="shared" si="18"/>
        <v>45577</v>
      </c>
      <c r="C194" s="38">
        <f t="shared" si="25"/>
        <v>720.1397544064705</v>
      </c>
      <c r="D194" s="38">
        <f t="shared" si="26"/>
        <v>5.9955052515275238</v>
      </c>
      <c r="E194" s="39">
        <f t="shared" si="19"/>
        <v>0</v>
      </c>
      <c r="F194" s="38">
        <f t="shared" si="20"/>
        <v>5.9955052515275238</v>
      </c>
      <c r="G194" s="38">
        <f t="shared" si="23"/>
        <v>2.3948064794951716</v>
      </c>
      <c r="H194" s="38">
        <f t="shared" si="24"/>
        <v>3.6006987720323522</v>
      </c>
      <c r="I194" s="38">
        <f t="shared" si="21"/>
        <v>717.74494792697533</v>
      </c>
      <c r="J194" s="31"/>
      <c r="K194" s="31"/>
    </row>
    <row r="195" spans="1:11" x14ac:dyDescent="0.25">
      <c r="A195" s="34">
        <f t="shared" si="22"/>
        <v>178</v>
      </c>
      <c r="B195" s="35">
        <f t="shared" si="18"/>
        <v>45608</v>
      </c>
      <c r="C195" s="38">
        <f t="shared" si="25"/>
        <v>717.74494792697533</v>
      </c>
      <c r="D195" s="38">
        <f t="shared" si="26"/>
        <v>5.9955052515275238</v>
      </c>
      <c r="E195" s="39">
        <f t="shared" si="19"/>
        <v>0</v>
      </c>
      <c r="F195" s="38">
        <f t="shared" si="20"/>
        <v>5.9955052515275238</v>
      </c>
      <c r="G195" s="38">
        <f t="shared" si="23"/>
        <v>2.4067805118926473</v>
      </c>
      <c r="H195" s="38">
        <f t="shared" si="24"/>
        <v>3.5887247396348765</v>
      </c>
      <c r="I195" s="38">
        <f t="shared" si="21"/>
        <v>715.33816741508269</v>
      </c>
      <c r="J195" s="31"/>
      <c r="K195" s="31"/>
    </row>
    <row r="196" spans="1:11" x14ac:dyDescent="0.25">
      <c r="A196" s="34">
        <f t="shared" si="22"/>
        <v>179</v>
      </c>
      <c r="B196" s="35">
        <f t="shared" si="18"/>
        <v>45638</v>
      </c>
      <c r="C196" s="38">
        <f t="shared" si="25"/>
        <v>715.33816741508269</v>
      </c>
      <c r="D196" s="38">
        <f t="shared" si="26"/>
        <v>5.9955052515275238</v>
      </c>
      <c r="E196" s="39">
        <f t="shared" si="19"/>
        <v>0</v>
      </c>
      <c r="F196" s="38">
        <f t="shared" si="20"/>
        <v>5.9955052515275238</v>
      </c>
      <c r="G196" s="38">
        <f t="shared" si="23"/>
        <v>2.4188144144521107</v>
      </c>
      <c r="H196" s="38">
        <f t="shared" si="24"/>
        <v>3.5766908370754131</v>
      </c>
      <c r="I196" s="38">
        <f t="shared" si="21"/>
        <v>712.91935300063062</v>
      </c>
      <c r="J196" s="31"/>
      <c r="K196" s="31"/>
    </row>
    <row r="197" spans="1:11" x14ac:dyDescent="0.25">
      <c r="A197" s="34">
        <f t="shared" si="22"/>
        <v>180</v>
      </c>
      <c r="B197" s="35">
        <f t="shared" si="18"/>
        <v>45669</v>
      </c>
      <c r="C197" s="38">
        <f t="shared" si="25"/>
        <v>712.91935300063062</v>
      </c>
      <c r="D197" s="38">
        <f t="shared" si="26"/>
        <v>5.9955052515275238</v>
      </c>
      <c r="E197" s="39">
        <f t="shared" si="19"/>
        <v>0</v>
      </c>
      <c r="F197" s="38">
        <f t="shared" si="20"/>
        <v>5.9955052515275238</v>
      </c>
      <c r="G197" s="38">
        <f t="shared" si="23"/>
        <v>2.4309084865243711</v>
      </c>
      <c r="H197" s="38">
        <f t="shared" si="24"/>
        <v>3.5645967650031527</v>
      </c>
      <c r="I197" s="38">
        <f t="shared" si="21"/>
        <v>710.48844451410628</v>
      </c>
      <c r="J197" s="31"/>
      <c r="K197" s="31"/>
    </row>
    <row r="198" spans="1:11" x14ac:dyDescent="0.25">
      <c r="A198" s="34">
        <f t="shared" si="22"/>
        <v>181</v>
      </c>
      <c r="B198" s="35">
        <f t="shared" si="18"/>
        <v>45700</v>
      </c>
      <c r="C198" s="38">
        <f t="shared" si="25"/>
        <v>710.48844451410628</v>
      </c>
      <c r="D198" s="38">
        <f t="shared" si="26"/>
        <v>5.9955052515275238</v>
      </c>
      <c r="E198" s="39">
        <f t="shared" si="19"/>
        <v>0</v>
      </c>
      <c r="F198" s="38">
        <f t="shared" si="20"/>
        <v>5.9955052515275238</v>
      </c>
      <c r="G198" s="38">
        <f t="shared" si="23"/>
        <v>2.4430630289569923</v>
      </c>
      <c r="H198" s="38">
        <f t="shared" si="24"/>
        <v>3.5524422225705314</v>
      </c>
      <c r="I198" s="38">
        <f t="shared" si="21"/>
        <v>708.04538148514928</v>
      </c>
      <c r="J198" s="31"/>
      <c r="K198" s="31"/>
    </row>
    <row r="199" spans="1:11" x14ac:dyDescent="0.25">
      <c r="A199" s="34">
        <f t="shared" si="22"/>
        <v>182</v>
      </c>
      <c r="B199" s="35">
        <f t="shared" si="18"/>
        <v>45728</v>
      </c>
      <c r="C199" s="38">
        <f t="shared" si="25"/>
        <v>708.04538148514928</v>
      </c>
      <c r="D199" s="38">
        <f t="shared" si="26"/>
        <v>5.9955052515275238</v>
      </c>
      <c r="E199" s="39">
        <f t="shared" si="19"/>
        <v>0</v>
      </c>
      <c r="F199" s="38">
        <f t="shared" si="20"/>
        <v>5.9955052515275238</v>
      </c>
      <c r="G199" s="38">
        <f t="shared" si="23"/>
        <v>2.4552783441017776</v>
      </c>
      <c r="H199" s="38">
        <f t="shared" si="24"/>
        <v>3.5402269074257462</v>
      </c>
      <c r="I199" s="38">
        <f t="shared" si="21"/>
        <v>705.59010314104751</v>
      </c>
      <c r="J199" s="31"/>
      <c r="K199" s="31"/>
    </row>
    <row r="200" spans="1:11" x14ac:dyDescent="0.25">
      <c r="A200" s="34">
        <f t="shared" si="22"/>
        <v>183</v>
      </c>
      <c r="B200" s="35">
        <f t="shared" si="18"/>
        <v>45759</v>
      </c>
      <c r="C200" s="38">
        <f t="shared" si="25"/>
        <v>705.59010314104751</v>
      </c>
      <c r="D200" s="38">
        <f t="shared" si="26"/>
        <v>5.9955052515275238</v>
      </c>
      <c r="E200" s="39">
        <f t="shared" si="19"/>
        <v>0</v>
      </c>
      <c r="F200" s="38">
        <f t="shared" si="20"/>
        <v>5.9955052515275238</v>
      </c>
      <c r="G200" s="38">
        <f t="shared" si="23"/>
        <v>2.4675547358222865</v>
      </c>
      <c r="H200" s="38">
        <f t="shared" si="24"/>
        <v>3.5279505157052373</v>
      </c>
      <c r="I200" s="38">
        <f t="shared" si="21"/>
        <v>703.12254840522519</v>
      </c>
      <c r="J200" s="31"/>
      <c r="K200" s="31"/>
    </row>
    <row r="201" spans="1:11" x14ac:dyDescent="0.25">
      <c r="A201" s="34">
        <f t="shared" si="22"/>
        <v>184</v>
      </c>
      <c r="B201" s="35">
        <f t="shared" si="18"/>
        <v>45789</v>
      </c>
      <c r="C201" s="38">
        <f t="shared" si="25"/>
        <v>703.12254840522519</v>
      </c>
      <c r="D201" s="38">
        <f t="shared" si="26"/>
        <v>5.9955052515275238</v>
      </c>
      <c r="E201" s="39">
        <f t="shared" si="19"/>
        <v>0</v>
      </c>
      <c r="F201" s="38">
        <f t="shared" si="20"/>
        <v>5.9955052515275238</v>
      </c>
      <c r="G201" s="38">
        <f t="shared" si="23"/>
        <v>2.4798925095013984</v>
      </c>
      <c r="H201" s="38">
        <f t="shared" si="24"/>
        <v>3.5156127420261254</v>
      </c>
      <c r="I201" s="38">
        <f t="shared" si="21"/>
        <v>700.64265589572381</v>
      </c>
      <c r="J201" s="31"/>
      <c r="K201" s="31"/>
    </row>
    <row r="202" spans="1:11" x14ac:dyDescent="0.25">
      <c r="A202" s="34">
        <f t="shared" si="22"/>
        <v>185</v>
      </c>
      <c r="B202" s="35">
        <f t="shared" si="18"/>
        <v>45820</v>
      </c>
      <c r="C202" s="38">
        <f t="shared" si="25"/>
        <v>700.64265589572381</v>
      </c>
      <c r="D202" s="38">
        <f t="shared" si="26"/>
        <v>5.9955052515275238</v>
      </c>
      <c r="E202" s="39">
        <f t="shared" si="19"/>
        <v>0</v>
      </c>
      <c r="F202" s="38">
        <f t="shared" si="20"/>
        <v>5.9955052515275238</v>
      </c>
      <c r="G202" s="38">
        <f t="shared" si="23"/>
        <v>2.4922919720489047</v>
      </c>
      <c r="H202" s="38">
        <f t="shared" si="24"/>
        <v>3.503213279478619</v>
      </c>
      <c r="I202" s="38">
        <f t="shared" si="21"/>
        <v>698.15036392367494</v>
      </c>
      <c r="J202" s="31"/>
      <c r="K202" s="31"/>
    </row>
    <row r="203" spans="1:11" x14ac:dyDescent="0.25">
      <c r="A203" s="34">
        <f t="shared" si="22"/>
        <v>186</v>
      </c>
      <c r="B203" s="35">
        <f t="shared" si="18"/>
        <v>45850</v>
      </c>
      <c r="C203" s="38">
        <f t="shared" si="25"/>
        <v>698.15036392367494</v>
      </c>
      <c r="D203" s="38">
        <f t="shared" si="26"/>
        <v>5.9955052515275238</v>
      </c>
      <c r="E203" s="39">
        <f t="shared" si="19"/>
        <v>0</v>
      </c>
      <c r="F203" s="38">
        <f t="shared" si="20"/>
        <v>5.9955052515275238</v>
      </c>
      <c r="G203" s="38">
        <f t="shared" si="23"/>
        <v>2.5047534319091493</v>
      </c>
      <c r="H203" s="38">
        <f t="shared" si="24"/>
        <v>3.4907518196183744</v>
      </c>
      <c r="I203" s="38">
        <f t="shared" si="21"/>
        <v>695.64561049176575</v>
      </c>
      <c r="J203" s="31"/>
      <c r="K203" s="31"/>
    </row>
    <row r="204" spans="1:11" x14ac:dyDescent="0.25">
      <c r="A204" s="34">
        <f t="shared" si="22"/>
        <v>187</v>
      </c>
      <c r="B204" s="35">
        <f t="shared" si="18"/>
        <v>45881</v>
      </c>
      <c r="C204" s="38">
        <f t="shared" si="25"/>
        <v>695.64561049176575</v>
      </c>
      <c r="D204" s="38">
        <f t="shared" si="26"/>
        <v>5.9955052515275238</v>
      </c>
      <c r="E204" s="39">
        <f t="shared" si="19"/>
        <v>0</v>
      </c>
      <c r="F204" s="38">
        <f t="shared" si="20"/>
        <v>5.9955052515275238</v>
      </c>
      <c r="G204" s="38">
        <f t="shared" si="23"/>
        <v>2.5172771990686953</v>
      </c>
      <c r="H204" s="38">
        <f t="shared" si="24"/>
        <v>3.4782280524588285</v>
      </c>
      <c r="I204" s="38">
        <f t="shared" si="21"/>
        <v>693.12833329269711</v>
      </c>
      <c r="J204" s="31"/>
      <c r="K204" s="31"/>
    </row>
    <row r="205" spans="1:11" x14ac:dyDescent="0.25">
      <c r="A205" s="34">
        <f t="shared" si="22"/>
        <v>188</v>
      </c>
      <c r="B205" s="35">
        <f t="shared" si="18"/>
        <v>45912</v>
      </c>
      <c r="C205" s="38">
        <f t="shared" si="25"/>
        <v>693.12833329269711</v>
      </c>
      <c r="D205" s="38">
        <f t="shared" si="26"/>
        <v>5.9955052515275238</v>
      </c>
      <c r="E205" s="39">
        <f t="shared" si="19"/>
        <v>0</v>
      </c>
      <c r="F205" s="38">
        <f t="shared" si="20"/>
        <v>5.9955052515275238</v>
      </c>
      <c r="G205" s="38">
        <f t="shared" si="23"/>
        <v>2.5298635850640383</v>
      </c>
      <c r="H205" s="38">
        <f t="shared" si="24"/>
        <v>3.4656416664634855</v>
      </c>
      <c r="I205" s="38">
        <f t="shared" si="21"/>
        <v>690.59846970763306</v>
      </c>
      <c r="J205" s="31"/>
      <c r="K205" s="31"/>
    </row>
    <row r="206" spans="1:11" x14ac:dyDescent="0.25">
      <c r="A206" s="34">
        <f t="shared" si="22"/>
        <v>189</v>
      </c>
      <c r="B206" s="35">
        <f t="shared" si="18"/>
        <v>45942</v>
      </c>
      <c r="C206" s="38">
        <f t="shared" si="25"/>
        <v>690.59846970763306</v>
      </c>
      <c r="D206" s="38">
        <f t="shared" si="26"/>
        <v>5.9955052515275238</v>
      </c>
      <c r="E206" s="39">
        <f t="shared" si="19"/>
        <v>0</v>
      </c>
      <c r="F206" s="38">
        <f t="shared" si="20"/>
        <v>5.9955052515275238</v>
      </c>
      <c r="G206" s="38">
        <f t="shared" si="23"/>
        <v>2.5425129029893587</v>
      </c>
      <c r="H206" s="38">
        <f t="shared" si="24"/>
        <v>3.4529923485381651</v>
      </c>
      <c r="I206" s="38">
        <f t="shared" si="21"/>
        <v>688.05595680464364</v>
      </c>
      <c r="J206" s="31"/>
      <c r="K206" s="31"/>
    </row>
    <row r="207" spans="1:11" x14ac:dyDescent="0.25">
      <c r="A207" s="34">
        <f t="shared" si="22"/>
        <v>190</v>
      </c>
      <c r="B207" s="35">
        <f t="shared" si="18"/>
        <v>45973</v>
      </c>
      <c r="C207" s="38">
        <f t="shared" si="25"/>
        <v>688.05595680464364</v>
      </c>
      <c r="D207" s="38">
        <f t="shared" si="26"/>
        <v>5.9955052515275238</v>
      </c>
      <c r="E207" s="39">
        <f t="shared" si="19"/>
        <v>0</v>
      </c>
      <c r="F207" s="38">
        <f t="shared" si="20"/>
        <v>5.9955052515275238</v>
      </c>
      <c r="G207" s="38">
        <f t="shared" si="23"/>
        <v>2.5552254675043056</v>
      </c>
      <c r="H207" s="38">
        <f t="shared" si="24"/>
        <v>3.4402797840232182</v>
      </c>
      <c r="I207" s="38">
        <f t="shared" si="21"/>
        <v>685.50073133713931</v>
      </c>
      <c r="J207" s="31"/>
      <c r="K207" s="31"/>
    </row>
    <row r="208" spans="1:11" x14ac:dyDescent="0.25">
      <c r="A208" s="34">
        <f t="shared" si="22"/>
        <v>191</v>
      </c>
      <c r="B208" s="35">
        <f t="shared" si="18"/>
        <v>46003</v>
      </c>
      <c r="C208" s="38">
        <f t="shared" si="25"/>
        <v>685.50073133713931</v>
      </c>
      <c r="D208" s="38">
        <f t="shared" si="26"/>
        <v>5.9955052515275238</v>
      </c>
      <c r="E208" s="39">
        <f t="shared" si="19"/>
        <v>0</v>
      </c>
      <c r="F208" s="38">
        <f t="shared" si="20"/>
        <v>5.9955052515275238</v>
      </c>
      <c r="G208" s="38">
        <f t="shared" si="23"/>
        <v>2.5680015948418276</v>
      </c>
      <c r="H208" s="38">
        <f t="shared" si="24"/>
        <v>3.4275036566856962</v>
      </c>
      <c r="I208" s="38">
        <f t="shared" si="21"/>
        <v>682.93272974229751</v>
      </c>
      <c r="J208" s="31"/>
      <c r="K208" s="31"/>
    </row>
    <row r="209" spans="1:11" x14ac:dyDescent="0.25">
      <c r="A209" s="34">
        <f t="shared" si="22"/>
        <v>192</v>
      </c>
      <c r="B209" s="35">
        <f t="shared" si="18"/>
        <v>46034</v>
      </c>
      <c r="C209" s="38">
        <f t="shared" si="25"/>
        <v>682.93272974229751</v>
      </c>
      <c r="D209" s="38">
        <f t="shared" si="26"/>
        <v>5.9955052515275238</v>
      </c>
      <c r="E209" s="39">
        <f t="shared" si="19"/>
        <v>0</v>
      </c>
      <c r="F209" s="38">
        <f t="shared" si="20"/>
        <v>5.9955052515275238</v>
      </c>
      <c r="G209" s="38">
        <f t="shared" si="23"/>
        <v>2.5808416028160366</v>
      </c>
      <c r="H209" s="38">
        <f t="shared" si="24"/>
        <v>3.4146636487114872</v>
      </c>
      <c r="I209" s="38">
        <f t="shared" si="21"/>
        <v>680.3518881394815</v>
      </c>
      <c r="J209" s="31"/>
      <c r="K209" s="31"/>
    </row>
    <row r="210" spans="1:11" x14ac:dyDescent="0.25">
      <c r="A210" s="34">
        <f t="shared" si="22"/>
        <v>193</v>
      </c>
      <c r="B210" s="35">
        <f t="shared" ref="B210:B273" si="27">IF(Pay_Num&lt;&gt;"",DATE(YEAR(Loan_Start),MONTH(Loan_Start)+(Pay_Num)*12/Num_Pmt_Per_Year,DAY(Loan_Start)),"")</f>
        <v>46065</v>
      </c>
      <c r="C210" s="38">
        <f t="shared" si="25"/>
        <v>680.3518881394815</v>
      </c>
      <c r="D210" s="38">
        <f t="shared" si="26"/>
        <v>5.9955052515275238</v>
      </c>
      <c r="E210" s="39">
        <f t="shared" ref="E210:E273" si="28">IF(AND(Pay_Num&lt;&gt;"",Sched_Pay+Scheduled_Extra_Payments&lt;Beg_Bal),Scheduled_Extra_Payments,IF(AND(Pay_Num&lt;&gt;"",Beg_Bal-Sched_Pay&gt;0),Beg_Bal-Sched_Pay,IF(Pay_Num&lt;&gt;"",0,"")))</f>
        <v>0</v>
      </c>
      <c r="F210" s="38">
        <f t="shared" ref="F210:F273" si="29">IF(AND(Pay_Num&lt;&gt;"",Sched_Pay+Extra_Pay&lt;Beg_Bal),Sched_Pay+Extra_Pay,IF(Pay_Num&lt;&gt;"",Beg_Bal,""))</f>
        <v>5.9955052515275238</v>
      </c>
      <c r="G210" s="38">
        <f t="shared" si="23"/>
        <v>2.5937458108301161</v>
      </c>
      <c r="H210" s="38">
        <f t="shared" si="24"/>
        <v>3.4017594406974077</v>
      </c>
      <c r="I210" s="38">
        <f t="shared" ref="I210:I273" si="30">IF(AND(Pay_Num&lt;&gt;"",Sched_Pay+Extra_Pay&lt;Beg_Bal),Beg_Bal-Princ,IF(Pay_Num&lt;&gt;"",0,""))</f>
        <v>677.75814232865139</v>
      </c>
      <c r="J210" s="31"/>
      <c r="K210" s="31"/>
    </row>
    <row r="211" spans="1:11" x14ac:dyDescent="0.25">
      <c r="A211" s="34">
        <f t="shared" ref="A211:A274" si="31">IF(Values_Entered,A210+1,"")</f>
        <v>194</v>
      </c>
      <c r="B211" s="35">
        <f t="shared" si="27"/>
        <v>46093</v>
      </c>
      <c r="C211" s="38">
        <f t="shared" si="25"/>
        <v>677.75814232865139</v>
      </c>
      <c r="D211" s="38">
        <f t="shared" si="26"/>
        <v>5.9955052515275238</v>
      </c>
      <c r="E211" s="39">
        <f t="shared" si="28"/>
        <v>0</v>
      </c>
      <c r="F211" s="38">
        <f t="shared" si="29"/>
        <v>5.9955052515275238</v>
      </c>
      <c r="G211" s="38">
        <f t="shared" ref="G211:G274" si="32">IF(Pay_Num&lt;&gt;"",Total_Pay-Int,"")</f>
        <v>2.6067145398842668</v>
      </c>
      <c r="H211" s="38">
        <f t="shared" ref="H211:H274" si="33">IF(Pay_Num&lt;&gt;"",Beg_Bal*Interest_Rate/Num_Pmt_Per_Year,"")</f>
        <v>3.388790711643257</v>
      </c>
      <c r="I211" s="38">
        <f t="shared" si="30"/>
        <v>675.15142778876714</v>
      </c>
      <c r="J211" s="31"/>
      <c r="K211" s="31"/>
    </row>
    <row r="212" spans="1:11" x14ac:dyDescent="0.25">
      <c r="A212" s="34">
        <f t="shared" si="31"/>
        <v>195</v>
      </c>
      <c r="B212" s="35">
        <f t="shared" si="27"/>
        <v>46124</v>
      </c>
      <c r="C212" s="38">
        <f t="shared" ref="C212:C275" si="34">IF(Pay_Num&lt;&gt;"",I211,"")</f>
        <v>675.15142778876714</v>
      </c>
      <c r="D212" s="38">
        <f t="shared" ref="D212:D275" si="35">IF(Pay_Num&lt;&gt;"",Scheduled_Monthly_Payment,"")</f>
        <v>5.9955052515275238</v>
      </c>
      <c r="E212" s="39">
        <f t="shared" si="28"/>
        <v>0</v>
      </c>
      <c r="F212" s="38">
        <f t="shared" si="29"/>
        <v>5.9955052515275238</v>
      </c>
      <c r="G212" s="38">
        <f t="shared" si="32"/>
        <v>2.6197481125836881</v>
      </c>
      <c r="H212" s="38">
        <f t="shared" si="33"/>
        <v>3.3757571389438357</v>
      </c>
      <c r="I212" s="38">
        <f t="shared" si="30"/>
        <v>672.53167967618344</v>
      </c>
      <c r="J212" s="31"/>
      <c r="K212" s="31"/>
    </row>
    <row r="213" spans="1:11" x14ac:dyDescent="0.25">
      <c r="A213" s="34">
        <f t="shared" si="31"/>
        <v>196</v>
      </c>
      <c r="B213" s="35">
        <f t="shared" si="27"/>
        <v>46154</v>
      </c>
      <c r="C213" s="38">
        <f t="shared" si="34"/>
        <v>672.53167967618344</v>
      </c>
      <c r="D213" s="38">
        <f t="shared" si="35"/>
        <v>5.9955052515275238</v>
      </c>
      <c r="E213" s="39">
        <f t="shared" si="28"/>
        <v>0</v>
      </c>
      <c r="F213" s="38">
        <f t="shared" si="29"/>
        <v>5.9955052515275238</v>
      </c>
      <c r="G213" s="38">
        <f t="shared" si="32"/>
        <v>2.6328468531466065</v>
      </c>
      <c r="H213" s="38">
        <f t="shared" si="33"/>
        <v>3.3626583983809173</v>
      </c>
      <c r="I213" s="38">
        <f t="shared" si="30"/>
        <v>669.89883282303686</v>
      </c>
      <c r="J213" s="31"/>
      <c r="K213" s="31"/>
    </row>
    <row r="214" spans="1:11" x14ac:dyDescent="0.25">
      <c r="A214" s="34">
        <f t="shared" si="31"/>
        <v>197</v>
      </c>
      <c r="B214" s="35">
        <f t="shared" si="27"/>
        <v>46185</v>
      </c>
      <c r="C214" s="38">
        <f t="shared" si="34"/>
        <v>669.89883282303686</v>
      </c>
      <c r="D214" s="38">
        <f t="shared" si="35"/>
        <v>5.9955052515275238</v>
      </c>
      <c r="E214" s="39">
        <f t="shared" si="28"/>
        <v>0</v>
      </c>
      <c r="F214" s="38">
        <f t="shared" si="29"/>
        <v>5.9955052515275238</v>
      </c>
      <c r="G214" s="38">
        <f t="shared" si="32"/>
        <v>2.6460110874123397</v>
      </c>
      <c r="H214" s="38">
        <f t="shared" si="33"/>
        <v>3.3494941641151841</v>
      </c>
      <c r="I214" s="38">
        <f t="shared" si="30"/>
        <v>667.25282173562448</v>
      </c>
      <c r="J214" s="31"/>
      <c r="K214" s="31"/>
    </row>
    <row r="215" spans="1:11" x14ac:dyDescent="0.25">
      <c r="A215" s="34">
        <f t="shared" si="31"/>
        <v>198</v>
      </c>
      <c r="B215" s="35">
        <f t="shared" si="27"/>
        <v>46215</v>
      </c>
      <c r="C215" s="38">
        <f t="shared" si="34"/>
        <v>667.25282173562448</v>
      </c>
      <c r="D215" s="38">
        <f t="shared" si="35"/>
        <v>5.9955052515275238</v>
      </c>
      <c r="E215" s="39">
        <f t="shared" si="28"/>
        <v>0</v>
      </c>
      <c r="F215" s="38">
        <f t="shared" si="29"/>
        <v>5.9955052515275238</v>
      </c>
      <c r="G215" s="38">
        <f t="shared" si="32"/>
        <v>2.6592411428494014</v>
      </c>
      <c r="H215" s="38">
        <f t="shared" si="33"/>
        <v>3.3362641086781224</v>
      </c>
      <c r="I215" s="38">
        <f t="shared" si="30"/>
        <v>664.59358059277508</v>
      </c>
      <c r="J215" s="31"/>
      <c r="K215" s="31"/>
    </row>
    <row r="216" spans="1:11" x14ac:dyDescent="0.25">
      <c r="A216" s="34">
        <f t="shared" si="31"/>
        <v>199</v>
      </c>
      <c r="B216" s="35">
        <f t="shared" si="27"/>
        <v>46246</v>
      </c>
      <c r="C216" s="38">
        <f t="shared" si="34"/>
        <v>664.59358059277508</v>
      </c>
      <c r="D216" s="38">
        <f t="shared" si="35"/>
        <v>5.9955052515275238</v>
      </c>
      <c r="E216" s="39">
        <f t="shared" si="28"/>
        <v>0</v>
      </c>
      <c r="F216" s="38">
        <f t="shared" si="29"/>
        <v>5.9955052515275238</v>
      </c>
      <c r="G216" s="38">
        <f t="shared" si="32"/>
        <v>2.6725373485636488</v>
      </c>
      <c r="H216" s="38">
        <f t="shared" si="33"/>
        <v>3.322967902963875</v>
      </c>
      <c r="I216" s="38">
        <f t="shared" si="30"/>
        <v>661.92104324421143</v>
      </c>
      <c r="J216" s="31"/>
      <c r="K216" s="31"/>
    </row>
    <row r="217" spans="1:11" x14ac:dyDescent="0.25">
      <c r="A217" s="34">
        <f t="shared" si="31"/>
        <v>200</v>
      </c>
      <c r="B217" s="35">
        <f t="shared" si="27"/>
        <v>46277</v>
      </c>
      <c r="C217" s="38">
        <f t="shared" si="34"/>
        <v>661.92104324421143</v>
      </c>
      <c r="D217" s="38">
        <f t="shared" si="35"/>
        <v>5.9955052515275238</v>
      </c>
      <c r="E217" s="39">
        <f t="shared" si="28"/>
        <v>0</v>
      </c>
      <c r="F217" s="38">
        <f t="shared" si="29"/>
        <v>5.9955052515275238</v>
      </c>
      <c r="G217" s="38">
        <f t="shared" si="32"/>
        <v>2.6859000353064668</v>
      </c>
      <c r="H217" s="38">
        <f t="shared" si="33"/>
        <v>3.309605216221057</v>
      </c>
      <c r="I217" s="38">
        <f t="shared" si="30"/>
        <v>659.23514320890501</v>
      </c>
      <c r="J217" s="31"/>
      <c r="K217" s="31"/>
    </row>
    <row r="218" spans="1:11" x14ac:dyDescent="0.25">
      <c r="A218" s="34">
        <f t="shared" si="31"/>
        <v>201</v>
      </c>
      <c r="B218" s="35">
        <f t="shared" si="27"/>
        <v>46307</v>
      </c>
      <c r="C218" s="38">
        <f t="shared" si="34"/>
        <v>659.23514320890501</v>
      </c>
      <c r="D218" s="38">
        <f t="shared" si="35"/>
        <v>5.9955052515275238</v>
      </c>
      <c r="E218" s="39">
        <f t="shared" si="28"/>
        <v>0</v>
      </c>
      <c r="F218" s="38">
        <f t="shared" si="29"/>
        <v>5.9955052515275238</v>
      </c>
      <c r="G218" s="38">
        <f t="shared" si="32"/>
        <v>2.6993295354829989</v>
      </c>
      <c r="H218" s="38">
        <f t="shared" si="33"/>
        <v>3.2961757160445249</v>
      </c>
      <c r="I218" s="38">
        <f t="shared" si="30"/>
        <v>656.53581367342201</v>
      </c>
      <c r="J218" s="31"/>
      <c r="K218" s="31"/>
    </row>
    <row r="219" spans="1:11" x14ac:dyDescent="0.25">
      <c r="A219" s="34">
        <f t="shared" si="31"/>
        <v>202</v>
      </c>
      <c r="B219" s="35">
        <f t="shared" si="27"/>
        <v>46338</v>
      </c>
      <c r="C219" s="38">
        <f t="shared" si="34"/>
        <v>656.53581367342201</v>
      </c>
      <c r="D219" s="38">
        <f t="shared" si="35"/>
        <v>5.9955052515275238</v>
      </c>
      <c r="E219" s="39">
        <f t="shared" si="28"/>
        <v>0</v>
      </c>
      <c r="F219" s="38">
        <f t="shared" si="29"/>
        <v>5.9955052515275238</v>
      </c>
      <c r="G219" s="38">
        <f t="shared" si="32"/>
        <v>2.7128261831604141</v>
      </c>
      <c r="H219" s="38">
        <f t="shared" si="33"/>
        <v>3.2826790683671097</v>
      </c>
      <c r="I219" s="38">
        <f t="shared" si="30"/>
        <v>653.82298749026165</v>
      </c>
      <c r="J219" s="31"/>
      <c r="K219" s="31"/>
    </row>
    <row r="220" spans="1:11" x14ac:dyDescent="0.25">
      <c r="A220" s="34">
        <f t="shared" si="31"/>
        <v>203</v>
      </c>
      <c r="B220" s="35">
        <f t="shared" si="27"/>
        <v>46368</v>
      </c>
      <c r="C220" s="38">
        <f t="shared" si="34"/>
        <v>653.82298749026165</v>
      </c>
      <c r="D220" s="38">
        <f t="shared" si="35"/>
        <v>5.9955052515275238</v>
      </c>
      <c r="E220" s="39">
        <f t="shared" si="28"/>
        <v>0</v>
      </c>
      <c r="F220" s="38">
        <f t="shared" si="29"/>
        <v>5.9955052515275238</v>
      </c>
      <c r="G220" s="38">
        <f t="shared" si="32"/>
        <v>2.7263903140762156</v>
      </c>
      <c r="H220" s="38">
        <f t="shared" si="33"/>
        <v>3.2691149374513082</v>
      </c>
      <c r="I220" s="38">
        <f t="shared" si="30"/>
        <v>651.09659717618547</v>
      </c>
      <c r="J220" s="31"/>
      <c r="K220" s="31"/>
    </row>
    <row r="221" spans="1:11" x14ac:dyDescent="0.25">
      <c r="A221" s="34">
        <f t="shared" si="31"/>
        <v>204</v>
      </c>
      <c r="B221" s="35">
        <f t="shared" si="27"/>
        <v>46399</v>
      </c>
      <c r="C221" s="38">
        <f t="shared" si="34"/>
        <v>651.09659717618547</v>
      </c>
      <c r="D221" s="38">
        <f t="shared" si="35"/>
        <v>5.9955052515275238</v>
      </c>
      <c r="E221" s="39">
        <f t="shared" si="28"/>
        <v>0</v>
      </c>
      <c r="F221" s="38">
        <f t="shared" si="29"/>
        <v>5.9955052515275238</v>
      </c>
      <c r="G221" s="38">
        <f t="shared" si="32"/>
        <v>2.7400222656465965</v>
      </c>
      <c r="H221" s="38">
        <f t="shared" si="33"/>
        <v>3.2554829858809273</v>
      </c>
      <c r="I221" s="38">
        <f t="shared" si="30"/>
        <v>648.35657491053882</v>
      </c>
      <c r="J221" s="31"/>
      <c r="K221" s="31"/>
    </row>
    <row r="222" spans="1:11" x14ac:dyDescent="0.25">
      <c r="A222" s="34">
        <f t="shared" si="31"/>
        <v>205</v>
      </c>
      <c r="B222" s="35">
        <f t="shared" si="27"/>
        <v>46430</v>
      </c>
      <c r="C222" s="38">
        <f t="shared" si="34"/>
        <v>648.35657491053882</v>
      </c>
      <c r="D222" s="38">
        <f t="shared" si="35"/>
        <v>5.9955052515275238</v>
      </c>
      <c r="E222" s="39">
        <f t="shared" si="28"/>
        <v>0</v>
      </c>
      <c r="F222" s="38">
        <f t="shared" si="29"/>
        <v>5.9955052515275238</v>
      </c>
      <c r="G222" s="38">
        <f t="shared" si="32"/>
        <v>2.7537223769748298</v>
      </c>
      <c r="H222" s="38">
        <f t="shared" si="33"/>
        <v>3.241782874552694</v>
      </c>
      <c r="I222" s="38">
        <f t="shared" si="30"/>
        <v>645.60285253356403</v>
      </c>
      <c r="J222" s="31"/>
      <c r="K222" s="31"/>
    </row>
    <row r="223" spans="1:11" x14ac:dyDescent="0.25">
      <c r="A223" s="34">
        <f t="shared" si="31"/>
        <v>206</v>
      </c>
      <c r="B223" s="35">
        <f t="shared" si="27"/>
        <v>46458</v>
      </c>
      <c r="C223" s="38">
        <f t="shared" si="34"/>
        <v>645.60285253356403</v>
      </c>
      <c r="D223" s="38">
        <f t="shared" si="35"/>
        <v>5.9955052515275238</v>
      </c>
      <c r="E223" s="39">
        <f t="shared" si="28"/>
        <v>0</v>
      </c>
      <c r="F223" s="38">
        <f t="shared" si="29"/>
        <v>5.9955052515275238</v>
      </c>
      <c r="G223" s="38">
        <f t="shared" si="32"/>
        <v>2.7674909888597039</v>
      </c>
      <c r="H223" s="38">
        <f t="shared" si="33"/>
        <v>3.2280142626678199</v>
      </c>
      <c r="I223" s="38">
        <f t="shared" si="30"/>
        <v>642.83536154470437</v>
      </c>
      <c r="J223" s="31"/>
      <c r="K223" s="31"/>
    </row>
    <row r="224" spans="1:11" x14ac:dyDescent="0.25">
      <c r="A224" s="34">
        <f t="shared" si="31"/>
        <v>207</v>
      </c>
      <c r="B224" s="35">
        <f t="shared" si="27"/>
        <v>46489</v>
      </c>
      <c r="C224" s="38">
        <f t="shared" si="34"/>
        <v>642.83536154470437</v>
      </c>
      <c r="D224" s="38">
        <f t="shared" si="35"/>
        <v>5.9955052515275238</v>
      </c>
      <c r="E224" s="39">
        <f t="shared" si="28"/>
        <v>0</v>
      </c>
      <c r="F224" s="38">
        <f t="shared" si="29"/>
        <v>5.9955052515275238</v>
      </c>
      <c r="G224" s="38">
        <f t="shared" si="32"/>
        <v>2.7813284438040018</v>
      </c>
      <c r="H224" s="38">
        <f t="shared" si="33"/>
        <v>3.214176807723522</v>
      </c>
      <c r="I224" s="38">
        <f t="shared" si="30"/>
        <v>640.05403310090037</v>
      </c>
      <c r="J224" s="31"/>
      <c r="K224" s="31"/>
    </row>
    <row r="225" spans="1:11" x14ac:dyDescent="0.25">
      <c r="A225" s="34">
        <f t="shared" si="31"/>
        <v>208</v>
      </c>
      <c r="B225" s="35">
        <f t="shared" si="27"/>
        <v>46519</v>
      </c>
      <c r="C225" s="38">
        <f t="shared" si="34"/>
        <v>640.05403310090037</v>
      </c>
      <c r="D225" s="38">
        <f t="shared" si="35"/>
        <v>5.9955052515275238</v>
      </c>
      <c r="E225" s="39">
        <f t="shared" si="28"/>
        <v>0</v>
      </c>
      <c r="F225" s="38">
        <f t="shared" si="29"/>
        <v>5.9955052515275238</v>
      </c>
      <c r="G225" s="38">
        <f t="shared" si="32"/>
        <v>2.795235086023022</v>
      </c>
      <c r="H225" s="38">
        <f t="shared" si="33"/>
        <v>3.2002701655045018</v>
      </c>
      <c r="I225" s="38">
        <f t="shared" si="30"/>
        <v>637.25879801487736</v>
      </c>
      <c r="J225" s="31"/>
      <c r="K225" s="31"/>
    </row>
    <row r="226" spans="1:11" x14ac:dyDescent="0.25">
      <c r="A226" s="34">
        <f t="shared" si="31"/>
        <v>209</v>
      </c>
      <c r="B226" s="35">
        <f t="shared" si="27"/>
        <v>46550</v>
      </c>
      <c r="C226" s="38">
        <f t="shared" si="34"/>
        <v>637.25879801487736</v>
      </c>
      <c r="D226" s="38">
        <f t="shared" si="35"/>
        <v>5.9955052515275238</v>
      </c>
      <c r="E226" s="39">
        <f t="shared" si="28"/>
        <v>0</v>
      </c>
      <c r="F226" s="38">
        <f t="shared" si="29"/>
        <v>5.9955052515275238</v>
      </c>
      <c r="G226" s="38">
        <f t="shared" si="32"/>
        <v>2.8092112614531373</v>
      </c>
      <c r="H226" s="38">
        <f t="shared" si="33"/>
        <v>3.1862939900743865</v>
      </c>
      <c r="I226" s="38">
        <f t="shared" si="30"/>
        <v>634.44958675342423</v>
      </c>
      <c r="J226" s="31"/>
      <c r="K226" s="31"/>
    </row>
    <row r="227" spans="1:11" x14ac:dyDescent="0.25">
      <c r="A227" s="34">
        <f t="shared" si="31"/>
        <v>210</v>
      </c>
      <c r="B227" s="35">
        <f t="shared" si="27"/>
        <v>46580</v>
      </c>
      <c r="C227" s="38">
        <f t="shared" si="34"/>
        <v>634.44958675342423</v>
      </c>
      <c r="D227" s="38">
        <f t="shared" si="35"/>
        <v>5.9955052515275238</v>
      </c>
      <c r="E227" s="39">
        <f t="shared" si="28"/>
        <v>0</v>
      </c>
      <c r="F227" s="38">
        <f t="shared" si="29"/>
        <v>5.9955052515275238</v>
      </c>
      <c r="G227" s="38">
        <f t="shared" si="32"/>
        <v>2.8232573177604028</v>
      </c>
      <c r="H227" s="38">
        <f t="shared" si="33"/>
        <v>3.172247933767121</v>
      </c>
      <c r="I227" s="38">
        <f t="shared" si="30"/>
        <v>631.62632943566382</v>
      </c>
      <c r="J227" s="31"/>
      <c r="K227" s="31"/>
    </row>
    <row r="228" spans="1:11" x14ac:dyDescent="0.25">
      <c r="A228" s="34">
        <f t="shared" si="31"/>
        <v>211</v>
      </c>
      <c r="B228" s="35">
        <f t="shared" si="27"/>
        <v>46611</v>
      </c>
      <c r="C228" s="38">
        <f t="shared" si="34"/>
        <v>631.62632943566382</v>
      </c>
      <c r="D228" s="38">
        <f t="shared" si="35"/>
        <v>5.9955052515275238</v>
      </c>
      <c r="E228" s="39">
        <f t="shared" si="28"/>
        <v>0</v>
      </c>
      <c r="F228" s="38">
        <f t="shared" si="29"/>
        <v>5.9955052515275238</v>
      </c>
      <c r="G228" s="38">
        <f t="shared" si="32"/>
        <v>2.8373736043492048</v>
      </c>
      <c r="H228" s="38">
        <f t="shared" si="33"/>
        <v>3.158131647178319</v>
      </c>
      <c r="I228" s="38">
        <f t="shared" si="30"/>
        <v>628.78895583131464</v>
      </c>
      <c r="J228" s="31"/>
      <c r="K228" s="31"/>
    </row>
    <row r="229" spans="1:11" x14ac:dyDescent="0.25">
      <c r="A229" s="34">
        <f t="shared" si="31"/>
        <v>212</v>
      </c>
      <c r="B229" s="35">
        <f t="shared" si="27"/>
        <v>46642</v>
      </c>
      <c r="C229" s="38">
        <f t="shared" si="34"/>
        <v>628.78895583131464</v>
      </c>
      <c r="D229" s="38">
        <f t="shared" si="35"/>
        <v>5.9955052515275238</v>
      </c>
      <c r="E229" s="39">
        <f t="shared" si="28"/>
        <v>0</v>
      </c>
      <c r="F229" s="38">
        <f t="shared" si="29"/>
        <v>5.9955052515275238</v>
      </c>
      <c r="G229" s="38">
        <f t="shared" si="32"/>
        <v>2.8515604723709504</v>
      </c>
      <c r="H229" s="38">
        <f t="shared" si="33"/>
        <v>3.1439447791565733</v>
      </c>
      <c r="I229" s="38">
        <f t="shared" si="30"/>
        <v>625.93739535894372</v>
      </c>
      <c r="J229" s="31"/>
      <c r="K229" s="31"/>
    </row>
    <row r="230" spans="1:11" x14ac:dyDescent="0.25">
      <c r="A230" s="34">
        <f t="shared" si="31"/>
        <v>213</v>
      </c>
      <c r="B230" s="35">
        <f t="shared" si="27"/>
        <v>46672</v>
      </c>
      <c r="C230" s="38">
        <f t="shared" si="34"/>
        <v>625.93739535894372</v>
      </c>
      <c r="D230" s="38">
        <f t="shared" si="35"/>
        <v>5.9955052515275238</v>
      </c>
      <c r="E230" s="39">
        <f t="shared" si="28"/>
        <v>0</v>
      </c>
      <c r="F230" s="38">
        <f t="shared" si="29"/>
        <v>5.9955052515275238</v>
      </c>
      <c r="G230" s="38">
        <f t="shared" si="32"/>
        <v>2.8658182747328049</v>
      </c>
      <c r="H230" s="38">
        <f t="shared" si="33"/>
        <v>3.1296869767947189</v>
      </c>
      <c r="I230" s="38">
        <f t="shared" si="30"/>
        <v>623.07157708421096</v>
      </c>
      <c r="J230" s="31"/>
      <c r="K230" s="31"/>
    </row>
    <row r="231" spans="1:11" x14ac:dyDescent="0.25">
      <c r="A231" s="34">
        <f t="shared" si="31"/>
        <v>214</v>
      </c>
      <c r="B231" s="35">
        <f t="shared" si="27"/>
        <v>46703</v>
      </c>
      <c r="C231" s="38">
        <f t="shared" si="34"/>
        <v>623.07157708421096</v>
      </c>
      <c r="D231" s="38">
        <f t="shared" si="35"/>
        <v>5.9955052515275238</v>
      </c>
      <c r="E231" s="39">
        <f t="shared" si="28"/>
        <v>0</v>
      </c>
      <c r="F231" s="38">
        <f t="shared" si="29"/>
        <v>5.9955052515275238</v>
      </c>
      <c r="G231" s="38">
        <f t="shared" si="32"/>
        <v>2.8801473661064692</v>
      </c>
      <c r="H231" s="38">
        <f t="shared" si="33"/>
        <v>3.1153578854210546</v>
      </c>
      <c r="I231" s="38">
        <f t="shared" si="30"/>
        <v>620.19142971810447</v>
      </c>
      <c r="J231" s="31"/>
      <c r="K231" s="31"/>
    </row>
    <row r="232" spans="1:11" x14ac:dyDescent="0.25">
      <c r="A232" s="34">
        <f t="shared" si="31"/>
        <v>215</v>
      </c>
      <c r="B232" s="35">
        <f t="shared" si="27"/>
        <v>46733</v>
      </c>
      <c r="C232" s="38">
        <f t="shared" si="34"/>
        <v>620.19142971810447</v>
      </c>
      <c r="D232" s="38">
        <f t="shared" si="35"/>
        <v>5.9955052515275238</v>
      </c>
      <c r="E232" s="39">
        <f t="shared" si="28"/>
        <v>0</v>
      </c>
      <c r="F232" s="38">
        <f t="shared" si="29"/>
        <v>5.9955052515275238</v>
      </c>
      <c r="G232" s="38">
        <f t="shared" si="32"/>
        <v>2.8945481029370015</v>
      </c>
      <c r="H232" s="38">
        <f t="shared" si="33"/>
        <v>3.1009571485905223</v>
      </c>
      <c r="I232" s="38">
        <f t="shared" si="30"/>
        <v>617.29688161516742</v>
      </c>
      <c r="J232" s="31"/>
      <c r="K232" s="31"/>
    </row>
    <row r="233" spans="1:11" x14ac:dyDescent="0.25">
      <c r="A233" s="34">
        <f t="shared" si="31"/>
        <v>216</v>
      </c>
      <c r="B233" s="35">
        <f t="shared" si="27"/>
        <v>46764</v>
      </c>
      <c r="C233" s="38">
        <f t="shared" si="34"/>
        <v>617.29688161516742</v>
      </c>
      <c r="D233" s="38">
        <f t="shared" si="35"/>
        <v>5.9955052515275238</v>
      </c>
      <c r="E233" s="39">
        <f t="shared" si="28"/>
        <v>0</v>
      </c>
      <c r="F233" s="38">
        <f t="shared" si="29"/>
        <v>5.9955052515275238</v>
      </c>
      <c r="G233" s="38">
        <f t="shared" si="32"/>
        <v>2.9090208434516867</v>
      </c>
      <c r="H233" s="38">
        <f t="shared" si="33"/>
        <v>3.0864844080758371</v>
      </c>
      <c r="I233" s="38">
        <f t="shared" si="30"/>
        <v>614.38786077171574</v>
      </c>
      <c r="J233" s="31"/>
      <c r="K233" s="31"/>
    </row>
    <row r="234" spans="1:11" x14ac:dyDescent="0.25">
      <c r="A234" s="34">
        <f t="shared" si="31"/>
        <v>217</v>
      </c>
      <c r="B234" s="35">
        <f t="shared" si="27"/>
        <v>46795</v>
      </c>
      <c r="C234" s="38">
        <f t="shared" si="34"/>
        <v>614.38786077171574</v>
      </c>
      <c r="D234" s="38">
        <f t="shared" si="35"/>
        <v>5.9955052515275238</v>
      </c>
      <c r="E234" s="39">
        <f t="shared" si="28"/>
        <v>0</v>
      </c>
      <c r="F234" s="38">
        <f t="shared" si="29"/>
        <v>5.9955052515275238</v>
      </c>
      <c r="G234" s="38">
        <f t="shared" si="32"/>
        <v>2.9235659476689455</v>
      </c>
      <c r="H234" s="38">
        <f t="shared" si="33"/>
        <v>3.0719393038585783</v>
      </c>
      <c r="I234" s="38">
        <f t="shared" si="30"/>
        <v>611.46429482404676</v>
      </c>
      <c r="J234" s="31"/>
      <c r="K234" s="31"/>
    </row>
    <row r="235" spans="1:11" x14ac:dyDescent="0.25">
      <c r="A235" s="34">
        <f t="shared" si="31"/>
        <v>218</v>
      </c>
      <c r="B235" s="35">
        <f t="shared" si="27"/>
        <v>46824</v>
      </c>
      <c r="C235" s="38">
        <f t="shared" si="34"/>
        <v>611.46429482404676</v>
      </c>
      <c r="D235" s="38">
        <f t="shared" si="35"/>
        <v>5.9955052515275238</v>
      </c>
      <c r="E235" s="39">
        <f t="shared" si="28"/>
        <v>0</v>
      </c>
      <c r="F235" s="38">
        <f t="shared" si="29"/>
        <v>5.9955052515275238</v>
      </c>
      <c r="G235" s="38">
        <f t="shared" si="32"/>
        <v>2.9381837774072905</v>
      </c>
      <c r="H235" s="38">
        <f t="shared" si="33"/>
        <v>3.0573214741202333</v>
      </c>
      <c r="I235" s="38">
        <f t="shared" si="30"/>
        <v>608.52611104663947</v>
      </c>
      <c r="J235" s="31"/>
      <c r="K235" s="31"/>
    </row>
    <row r="236" spans="1:11" x14ac:dyDescent="0.25">
      <c r="A236" s="34">
        <f t="shared" si="31"/>
        <v>219</v>
      </c>
      <c r="B236" s="35">
        <f t="shared" si="27"/>
        <v>46855</v>
      </c>
      <c r="C236" s="38">
        <f t="shared" si="34"/>
        <v>608.52611104663947</v>
      </c>
      <c r="D236" s="38">
        <f t="shared" si="35"/>
        <v>5.9955052515275238</v>
      </c>
      <c r="E236" s="39">
        <f t="shared" si="28"/>
        <v>0</v>
      </c>
      <c r="F236" s="38">
        <f t="shared" si="29"/>
        <v>5.9955052515275238</v>
      </c>
      <c r="G236" s="38">
        <f t="shared" si="32"/>
        <v>2.9528746962943266</v>
      </c>
      <c r="H236" s="38">
        <f t="shared" si="33"/>
        <v>3.0426305552331971</v>
      </c>
      <c r="I236" s="38">
        <f t="shared" si="30"/>
        <v>605.57323635034516</v>
      </c>
      <c r="J236" s="31"/>
      <c r="K236" s="31"/>
    </row>
    <row r="237" spans="1:11" x14ac:dyDescent="0.25">
      <c r="A237" s="34">
        <f t="shared" si="31"/>
        <v>220</v>
      </c>
      <c r="B237" s="35">
        <f t="shared" si="27"/>
        <v>46885</v>
      </c>
      <c r="C237" s="38">
        <f t="shared" si="34"/>
        <v>605.57323635034516</v>
      </c>
      <c r="D237" s="38">
        <f t="shared" si="35"/>
        <v>5.9955052515275238</v>
      </c>
      <c r="E237" s="39">
        <f t="shared" si="28"/>
        <v>0</v>
      </c>
      <c r="F237" s="38">
        <f t="shared" si="29"/>
        <v>5.9955052515275238</v>
      </c>
      <c r="G237" s="38">
        <f t="shared" si="32"/>
        <v>2.9676390697757982</v>
      </c>
      <c r="H237" s="38">
        <f t="shared" si="33"/>
        <v>3.0278661817517256</v>
      </c>
      <c r="I237" s="38">
        <f t="shared" si="30"/>
        <v>602.60559728056933</v>
      </c>
      <c r="J237" s="31"/>
      <c r="K237" s="31"/>
    </row>
    <row r="238" spans="1:11" x14ac:dyDescent="0.25">
      <c r="A238" s="34">
        <f t="shared" si="31"/>
        <v>221</v>
      </c>
      <c r="B238" s="35">
        <f t="shared" si="27"/>
        <v>46916</v>
      </c>
      <c r="C238" s="38">
        <f t="shared" si="34"/>
        <v>602.60559728056933</v>
      </c>
      <c r="D238" s="38">
        <f t="shared" si="35"/>
        <v>5.9955052515275238</v>
      </c>
      <c r="E238" s="39">
        <f t="shared" si="28"/>
        <v>0</v>
      </c>
      <c r="F238" s="38">
        <f t="shared" si="29"/>
        <v>5.9955052515275238</v>
      </c>
      <c r="G238" s="38">
        <f t="shared" si="32"/>
        <v>2.9824772651246771</v>
      </c>
      <c r="H238" s="38">
        <f t="shared" si="33"/>
        <v>3.0130279864028466</v>
      </c>
      <c r="I238" s="38">
        <f t="shared" si="30"/>
        <v>599.62312001544467</v>
      </c>
      <c r="J238" s="31"/>
      <c r="K238" s="31"/>
    </row>
    <row r="239" spans="1:11" x14ac:dyDescent="0.25">
      <c r="A239" s="34">
        <f t="shared" si="31"/>
        <v>222</v>
      </c>
      <c r="B239" s="35">
        <f t="shared" si="27"/>
        <v>46946</v>
      </c>
      <c r="C239" s="38">
        <f t="shared" si="34"/>
        <v>599.62312001544467</v>
      </c>
      <c r="D239" s="38">
        <f t="shared" si="35"/>
        <v>5.9955052515275238</v>
      </c>
      <c r="E239" s="39">
        <f t="shared" si="28"/>
        <v>0</v>
      </c>
      <c r="F239" s="38">
        <f t="shared" si="29"/>
        <v>5.9955052515275238</v>
      </c>
      <c r="G239" s="38">
        <f t="shared" si="32"/>
        <v>2.9973896514503005</v>
      </c>
      <c r="H239" s="38">
        <f t="shared" si="33"/>
        <v>2.9981156000772233</v>
      </c>
      <c r="I239" s="38">
        <f t="shared" si="30"/>
        <v>596.62573036399442</v>
      </c>
      <c r="J239" s="31"/>
      <c r="K239" s="31"/>
    </row>
    <row r="240" spans="1:11" x14ac:dyDescent="0.25">
      <c r="A240" s="34">
        <f t="shared" si="31"/>
        <v>223</v>
      </c>
      <c r="B240" s="35">
        <f t="shared" si="27"/>
        <v>46977</v>
      </c>
      <c r="C240" s="38">
        <f t="shared" si="34"/>
        <v>596.62573036399442</v>
      </c>
      <c r="D240" s="38">
        <f t="shared" si="35"/>
        <v>5.9955052515275238</v>
      </c>
      <c r="E240" s="39">
        <f t="shared" si="28"/>
        <v>0</v>
      </c>
      <c r="F240" s="38">
        <f t="shared" si="29"/>
        <v>5.9955052515275238</v>
      </c>
      <c r="G240" s="38">
        <f t="shared" si="32"/>
        <v>3.0123765997075522</v>
      </c>
      <c r="H240" s="38">
        <f t="shared" si="33"/>
        <v>2.9831286518199716</v>
      </c>
      <c r="I240" s="38">
        <f t="shared" si="30"/>
        <v>593.6133537642869</v>
      </c>
      <c r="J240" s="31"/>
      <c r="K240" s="31"/>
    </row>
    <row r="241" spans="1:11" x14ac:dyDescent="0.25">
      <c r="A241" s="34">
        <f t="shared" si="31"/>
        <v>224</v>
      </c>
      <c r="B241" s="35">
        <f t="shared" si="27"/>
        <v>47008</v>
      </c>
      <c r="C241" s="38">
        <f t="shared" si="34"/>
        <v>593.6133537642869</v>
      </c>
      <c r="D241" s="38">
        <f t="shared" si="35"/>
        <v>5.9955052515275238</v>
      </c>
      <c r="E241" s="39">
        <f t="shared" si="28"/>
        <v>0</v>
      </c>
      <c r="F241" s="38">
        <f t="shared" si="29"/>
        <v>5.9955052515275238</v>
      </c>
      <c r="G241" s="38">
        <f t="shared" si="32"/>
        <v>3.0274384827060898</v>
      </c>
      <c r="H241" s="38">
        <f t="shared" si="33"/>
        <v>2.9680667688214339</v>
      </c>
      <c r="I241" s="38">
        <f t="shared" si="30"/>
        <v>590.58591528158081</v>
      </c>
      <c r="J241" s="31"/>
      <c r="K241" s="31"/>
    </row>
    <row r="242" spans="1:11" x14ac:dyDescent="0.25">
      <c r="A242" s="34">
        <f t="shared" si="31"/>
        <v>225</v>
      </c>
      <c r="B242" s="35">
        <f t="shared" si="27"/>
        <v>47038</v>
      </c>
      <c r="C242" s="38">
        <f t="shared" si="34"/>
        <v>590.58591528158081</v>
      </c>
      <c r="D242" s="38">
        <f t="shared" si="35"/>
        <v>5.9955052515275238</v>
      </c>
      <c r="E242" s="39">
        <f t="shared" si="28"/>
        <v>0</v>
      </c>
      <c r="F242" s="38">
        <f t="shared" si="29"/>
        <v>5.9955052515275238</v>
      </c>
      <c r="G242" s="38">
        <f t="shared" si="32"/>
        <v>3.04257567511962</v>
      </c>
      <c r="H242" s="38">
        <f t="shared" si="33"/>
        <v>2.9529295764079038</v>
      </c>
      <c r="I242" s="38">
        <f t="shared" si="30"/>
        <v>587.54333960646125</v>
      </c>
      <c r="J242" s="31"/>
      <c r="K242" s="31"/>
    </row>
    <row r="243" spans="1:11" x14ac:dyDescent="0.25">
      <c r="A243" s="34">
        <f t="shared" si="31"/>
        <v>226</v>
      </c>
      <c r="B243" s="35">
        <f t="shared" si="27"/>
        <v>47069</v>
      </c>
      <c r="C243" s="38">
        <f t="shared" si="34"/>
        <v>587.54333960646125</v>
      </c>
      <c r="D243" s="38">
        <f t="shared" si="35"/>
        <v>5.9955052515275238</v>
      </c>
      <c r="E243" s="39">
        <f t="shared" si="28"/>
        <v>0</v>
      </c>
      <c r="F243" s="38">
        <f t="shared" si="29"/>
        <v>5.9955052515275238</v>
      </c>
      <c r="G243" s="38">
        <f t="shared" si="32"/>
        <v>3.0577885534952176</v>
      </c>
      <c r="H243" s="38">
        <f t="shared" si="33"/>
        <v>2.9377166980323062</v>
      </c>
      <c r="I243" s="38">
        <f t="shared" si="30"/>
        <v>584.485551052966</v>
      </c>
      <c r="J243" s="31"/>
      <c r="K243" s="31"/>
    </row>
    <row r="244" spans="1:11" x14ac:dyDescent="0.25">
      <c r="A244" s="34">
        <f t="shared" si="31"/>
        <v>227</v>
      </c>
      <c r="B244" s="35">
        <f t="shared" si="27"/>
        <v>47099</v>
      </c>
      <c r="C244" s="38">
        <f t="shared" si="34"/>
        <v>584.485551052966</v>
      </c>
      <c r="D244" s="38">
        <f t="shared" si="35"/>
        <v>5.9955052515275238</v>
      </c>
      <c r="E244" s="39">
        <f t="shared" si="28"/>
        <v>0</v>
      </c>
      <c r="F244" s="38">
        <f t="shared" si="29"/>
        <v>5.9955052515275238</v>
      </c>
      <c r="G244" s="38">
        <f t="shared" si="32"/>
        <v>3.0730774962626941</v>
      </c>
      <c r="H244" s="38">
        <f t="shared" si="33"/>
        <v>2.9224277552648297</v>
      </c>
      <c r="I244" s="38">
        <f t="shared" si="30"/>
        <v>581.41247355670328</v>
      </c>
      <c r="J244" s="31"/>
      <c r="K244" s="31"/>
    </row>
    <row r="245" spans="1:11" x14ac:dyDescent="0.25">
      <c r="A245" s="34">
        <f t="shared" si="31"/>
        <v>228</v>
      </c>
      <c r="B245" s="35">
        <f t="shared" si="27"/>
        <v>47130</v>
      </c>
      <c r="C245" s="38">
        <f t="shared" si="34"/>
        <v>581.41247355670328</v>
      </c>
      <c r="D245" s="38">
        <f t="shared" si="35"/>
        <v>5.9955052515275238</v>
      </c>
      <c r="E245" s="39">
        <f t="shared" si="28"/>
        <v>0</v>
      </c>
      <c r="F245" s="38">
        <f t="shared" si="29"/>
        <v>5.9955052515275238</v>
      </c>
      <c r="G245" s="38">
        <f t="shared" si="32"/>
        <v>3.0884428837440079</v>
      </c>
      <c r="H245" s="38">
        <f t="shared" si="33"/>
        <v>2.9070623677835159</v>
      </c>
      <c r="I245" s="38">
        <f t="shared" si="30"/>
        <v>578.32403067295922</v>
      </c>
      <c r="J245" s="31"/>
      <c r="K245" s="31"/>
    </row>
    <row r="246" spans="1:11" x14ac:dyDescent="0.25">
      <c r="A246" s="34">
        <f t="shared" si="31"/>
        <v>229</v>
      </c>
      <c r="B246" s="35">
        <f t="shared" si="27"/>
        <v>47161</v>
      </c>
      <c r="C246" s="38">
        <f t="shared" si="34"/>
        <v>578.32403067295922</v>
      </c>
      <c r="D246" s="38">
        <f t="shared" si="35"/>
        <v>5.9955052515275238</v>
      </c>
      <c r="E246" s="39">
        <f t="shared" si="28"/>
        <v>0</v>
      </c>
      <c r="F246" s="38">
        <f t="shared" si="29"/>
        <v>5.9955052515275238</v>
      </c>
      <c r="G246" s="38">
        <f t="shared" si="32"/>
        <v>3.1038850981627277</v>
      </c>
      <c r="H246" s="38">
        <f t="shared" si="33"/>
        <v>2.8916201533647961</v>
      </c>
      <c r="I246" s="38">
        <f t="shared" si="30"/>
        <v>575.22014557479645</v>
      </c>
      <c r="J246" s="31"/>
      <c r="K246" s="31"/>
    </row>
    <row r="247" spans="1:11" x14ac:dyDescent="0.25">
      <c r="A247" s="34">
        <f t="shared" si="31"/>
        <v>230</v>
      </c>
      <c r="B247" s="35">
        <f t="shared" si="27"/>
        <v>47189</v>
      </c>
      <c r="C247" s="38">
        <f t="shared" si="34"/>
        <v>575.22014557479645</v>
      </c>
      <c r="D247" s="38">
        <f t="shared" si="35"/>
        <v>5.9955052515275238</v>
      </c>
      <c r="E247" s="39">
        <f t="shared" si="28"/>
        <v>0</v>
      </c>
      <c r="F247" s="38">
        <f t="shared" si="29"/>
        <v>5.9955052515275238</v>
      </c>
      <c r="G247" s="38">
        <f t="shared" si="32"/>
        <v>3.1194045236535417</v>
      </c>
      <c r="H247" s="38">
        <f t="shared" si="33"/>
        <v>2.8761007278739821</v>
      </c>
      <c r="I247" s="38">
        <f t="shared" si="30"/>
        <v>572.1007410511429</v>
      </c>
      <c r="J247" s="31"/>
      <c r="K247" s="31"/>
    </row>
    <row r="248" spans="1:11" x14ac:dyDescent="0.25">
      <c r="A248" s="34">
        <f t="shared" si="31"/>
        <v>231</v>
      </c>
      <c r="B248" s="35">
        <f t="shared" si="27"/>
        <v>47220</v>
      </c>
      <c r="C248" s="38">
        <f t="shared" si="34"/>
        <v>572.1007410511429</v>
      </c>
      <c r="D248" s="38">
        <f t="shared" si="35"/>
        <v>5.9955052515275238</v>
      </c>
      <c r="E248" s="39">
        <f t="shared" si="28"/>
        <v>0</v>
      </c>
      <c r="F248" s="38">
        <f t="shared" si="29"/>
        <v>5.9955052515275238</v>
      </c>
      <c r="G248" s="38">
        <f t="shared" si="32"/>
        <v>3.1350015462718095</v>
      </c>
      <c r="H248" s="38">
        <f t="shared" si="33"/>
        <v>2.8605037052557143</v>
      </c>
      <c r="I248" s="38">
        <f t="shared" si="30"/>
        <v>568.96573950487107</v>
      </c>
      <c r="J248" s="31"/>
      <c r="K248" s="31"/>
    </row>
    <row r="249" spans="1:11" x14ac:dyDescent="0.25">
      <c r="A249" s="34">
        <f t="shared" si="31"/>
        <v>232</v>
      </c>
      <c r="B249" s="35">
        <f t="shared" si="27"/>
        <v>47250</v>
      </c>
      <c r="C249" s="38">
        <f t="shared" si="34"/>
        <v>568.96573950487107</v>
      </c>
      <c r="D249" s="38">
        <f t="shared" si="35"/>
        <v>5.9955052515275238</v>
      </c>
      <c r="E249" s="39">
        <f t="shared" si="28"/>
        <v>0</v>
      </c>
      <c r="F249" s="38">
        <f t="shared" si="29"/>
        <v>5.9955052515275238</v>
      </c>
      <c r="G249" s="38">
        <f t="shared" si="32"/>
        <v>3.1506765540031689</v>
      </c>
      <c r="H249" s="38">
        <f t="shared" si="33"/>
        <v>2.8448286975243549</v>
      </c>
      <c r="I249" s="38">
        <f t="shared" si="30"/>
        <v>565.81506295086785</v>
      </c>
      <c r="J249" s="31"/>
      <c r="K249" s="31"/>
    </row>
    <row r="250" spans="1:11" x14ac:dyDescent="0.25">
      <c r="A250" s="34">
        <f t="shared" si="31"/>
        <v>233</v>
      </c>
      <c r="B250" s="35">
        <f t="shared" si="27"/>
        <v>47281</v>
      </c>
      <c r="C250" s="38">
        <f t="shared" si="34"/>
        <v>565.81506295086785</v>
      </c>
      <c r="D250" s="38">
        <f t="shared" si="35"/>
        <v>5.9955052515275238</v>
      </c>
      <c r="E250" s="39">
        <f t="shared" si="28"/>
        <v>0</v>
      </c>
      <c r="F250" s="38">
        <f t="shared" si="29"/>
        <v>5.9955052515275238</v>
      </c>
      <c r="G250" s="38">
        <f t="shared" si="32"/>
        <v>3.1664299367731847</v>
      </c>
      <c r="H250" s="38">
        <f t="shared" si="33"/>
        <v>2.829075314754339</v>
      </c>
      <c r="I250" s="38">
        <f t="shared" si="30"/>
        <v>562.64863301409468</v>
      </c>
      <c r="J250" s="31"/>
      <c r="K250" s="31"/>
    </row>
    <row r="251" spans="1:11" x14ac:dyDescent="0.25">
      <c r="A251" s="34">
        <f t="shared" si="31"/>
        <v>234</v>
      </c>
      <c r="B251" s="35">
        <f t="shared" si="27"/>
        <v>47311</v>
      </c>
      <c r="C251" s="38">
        <f t="shared" si="34"/>
        <v>562.64863301409468</v>
      </c>
      <c r="D251" s="38">
        <f t="shared" si="35"/>
        <v>5.9955052515275238</v>
      </c>
      <c r="E251" s="39">
        <f t="shared" si="28"/>
        <v>0</v>
      </c>
      <c r="F251" s="38">
        <f t="shared" si="29"/>
        <v>5.9955052515275238</v>
      </c>
      <c r="G251" s="38">
        <f t="shared" si="32"/>
        <v>3.1822620864570506</v>
      </c>
      <c r="H251" s="38">
        <f t="shared" si="33"/>
        <v>2.8132431650704732</v>
      </c>
      <c r="I251" s="38">
        <f t="shared" si="30"/>
        <v>559.46637092763763</v>
      </c>
      <c r="J251" s="31"/>
      <c r="K251" s="31"/>
    </row>
    <row r="252" spans="1:11" x14ac:dyDescent="0.25">
      <c r="A252" s="34">
        <f t="shared" si="31"/>
        <v>235</v>
      </c>
      <c r="B252" s="35">
        <f t="shared" si="27"/>
        <v>47342</v>
      </c>
      <c r="C252" s="38">
        <f t="shared" si="34"/>
        <v>559.46637092763763</v>
      </c>
      <c r="D252" s="38">
        <f t="shared" si="35"/>
        <v>5.9955052515275238</v>
      </c>
      <c r="E252" s="39">
        <f t="shared" si="28"/>
        <v>0</v>
      </c>
      <c r="F252" s="38">
        <f t="shared" si="29"/>
        <v>5.9955052515275238</v>
      </c>
      <c r="G252" s="38">
        <f t="shared" si="32"/>
        <v>3.1981733968893358</v>
      </c>
      <c r="H252" s="38">
        <f t="shared" si="33"/>
        <v>2.797331854638188</v>
      </c>
      <c r="I252" s="38">
        <f t="shared" si="30"/>
        <v>556.26819753074824</v>
      </c>
      <c r="J252" s="31"/>
      <c r="K252" s="31"/>
    </row>
    <row r="253" spans="1:11" x14ac:dyDescent="0.25">
      <c r="A253" s="34">
        <f t="shared" si="31"/>
        <v>236</v>
      </c>
      <c r="B253" s="35">
        <f t="shared" si="27"/>
        <v>47373</v>
      </c>
      <c r="C253" s="38">
        <f t="shared" si="34"/>
        <v>556.26819753074824</v>
      </c>
      <c r="D253" s="38">
        <f t="shared" si="35"/>
        <v>5.9955052515275238</v>
      </c>
      <c r="E253" s="39">
        <f t="shared" si="28"/>
        <v>0</v>
      </c>
      <c r="F253" s="38">
        <f t="shared" si="29"/>
        <v>5.9955052515275238</v>
      </c>
      <c r="G253" s="38">
        <f t="shared" si="32"/>
        <v>3.2141642638737831</v>
      </c>
      <c r="H253" s="38">
        <f t="shared" si="33"/>
        <v>2.7813409876537407</v>
      </c>
      <c r="I253" s="38">
        <f t="shared" si="30"/>
        <v>553.05403326687451</v>
      </c>
      <c r="J253" s="31"/>
      <c r="K253" s="31"/>
    </row>
    <row r="254" spans="1:11" x14ac:dyDescent="0.25">
      <c r="A254" s="34">
        <f t="shared" si="31"/>
        <v>237</v>
      </c>
      <c r="B254" s="35">
        <f t="shared" si="27"/>
        <v>47403</v>
      </c>
      <c r="C254" s="38">
        <f t="shared" si="34"/>
        <v>553.05403326687451</v>
      </c>
      <c r="D254" s="38">
        <f t="shared" si="35"/>
        <v>5.9955052515275238</v>
      </c>
      <c r="E254" s="39">
        <f t="shared" si="28"/>
        <v>0</v>
      </c>
      <c r="F254" s="38">
        <f t="shared" si="29"/>
        <v>5.9955052515275238</v>
      </c>
      <c r="G254" s="38">
        <f t="shared" si="32"/>
        <v>3.2302350851931512</v>
      </c>
      <c r="H254" s="38">
        <f t="shared" si="33"/>
        <v>2.7652701663343726</v>
      </c>
      <c r="I254" s="38">
        <f t="shared" si="30"/>
        <v>549.82379818168135</v>
      </c>
      <c r="J254" s="31"/>
      <c r="K254" s="31"/>
    </row>
    <row r="255" spans="1:11" x14ac:dyDescent="0.25">
      <c r="A255" s="34">
        <f t="shared" si="31"/>
        <v>238</v>
      </c>
      <c r="B255" s="35">
        <f t="shared" si="27"/>
        <v>47434</v>
      </c>
      <c r="C255" s="38">
        <f t="shared" si="34"/>
        <v>549.82379818168135</v>
      </c>
      <c r="D255" s="38">
        <f t="shared" si="35"/>
        <v>5.9955052515275238</v>
      </c>
      <c r="E255" s="39">
        <f t="shared" si="28"/>
        <v>0</v>
      </c>
      <c r="F255" s="38">
        <f t="shared" si="29"/>
        <v>5.9955052515275238</v>
      </c>
      <c r="G255" s="38">
        <f t="shared" si="32"/>
        <v>3.2463862606191172</v>
      </c>
      <c r="H255" s="38">
        <f t="shared" si="33"/>
        <v>2.7491189909084066</v>
      </c>
      <c r="I255" s="38">
        <f t="shared" si="30"/>
        <v>546.57741192106221</v>
      </c>
      <c r="J255" s="31"/>
      <c r="K255" s="31"/>
    </row>
    <row r="256" spans="1:11" x14ac:dyDescent="0.25">
      <c r="A256" s="34">
        <f t="shared" si="31"/>
        <v>239</v>
      </c>
      <c r="B256" s="35">
        <f t="shared" si="27"/>
        <v>47464</v>
      </c>
      <c r="C256" s="38">
        <f t="shared" si="34"/>
        <v>546.57741192106221</v>
      </c>
      <c r="D256" s="38">
        <f t="shared" si="35"/>
        <v>5.9955052515275238</v>
      </c>
      <c r="E256" s="39">
        <f t="shared" si="28"/>
        <v>0</v>
      </c>
      <c r="F256" s="38">
        <f t="shared" si="29"/>
        <v>5.9955052515275238</v>
      </c>
      <c r="G256" s="38">
        <f t="shared" si="32"/>
        <v>3.262618191922213</v>
      </c>
      <c r="H256" s="38">
        <f t="shared" si="33"/>
        <v>2.7328870596053108</v>
      </c>
      <c r="I256" s="38">
        <f t="shared" si="30"/>
        <v>543.31479372913998</v>
      </c>
      <c r="J256" s="31"/>
      <c r="K256" s="31"/>
    </row>
    <row r="257" spans="1:11" x14ac:dyDescent="0.25">
      <c r="A257" s="34">
        <f t="shared" si="31"/>
        <v>240</v>
      </c>
      <c r="B257" s="35">
        <f t="shared" si="27"/>
        <v>47495</v>
      </c>
      <c r="C257" s="38">
        <f t="shared" si="34"/>
        <v>543.31479372913998</v>
      </c>
      <c r="D257" s="38">
        <f t="shared" si="35"/>
        <v>5.9955052515275238</v>
      </c>
      <c r="E257" s="39">
        <f t="shared" si="28"/>
        <v>0</v>
      </c>
      <c r="F257" s="38">
        <f t="shared" si="29"/>
        <v>5.9955052515275238</v>
      </c>
      <c r="G257" s="38">
        <f t="shared" si="32"/>
        <v>3.2789312828818242</v>
      </c>
      <c r="H257" s="38">
        <f t="shared" si="33"/>
        <v>2.7165739686456996</v>
      </c>
      <c r="I257" s="38">
        <f t="shared" si="30"/>
        <v>540.03586244625819</v>
      </c>
      <c r="J257" s="31"/>
      <c r="K257" s="31"/>
    </row>
    <row r="258" spans="1:11" x14ac:dyDescent="0.25">
      <c r="A258" s="34">
        <f t="shared" si="31"/>
        <v>241</v>
      </c>
      <c r="B258" s="35">
        <f t="shared" si="27"/>
        <v>47526</v>
      </c>
      <c r="C258" s="38">
        <f t="shared" si="34"/>
        <v>540.03586244625819</v>
      </c>
      <c r="D258" s="38">
        <f t="shared" si="35"/>
        <v>5.9955052515275238</v>
      </c>
      <c r="E258" s="39">
        <f t="shared" si="28"/>
        <v>0</v>
      </c>
      <c r="F258" s="38">
        <f t="shared" si="29"/>
        <v>5.9955052515275238</v>
      </c>
      <c r="G258" s="38">
        <f t="shared" si="32"/>
        <v>3.2953259392962333</v>
      </c>
      <c r="H258" s="38">
        <f t="shared" si="33"/>
        <v>2.7001793122312905</v>
      </c>
      <c r="I258" s="38">
        <f t="shared" si="30"/>
        <v>536.74053650696192</v>
      </c>
      <c r="J258" s="31"/>
      <c r="K258" s="31"/>
    </row>
    <row r="259" spans="1:11" x14ac:dyDescent="0.25">
      <c r="A259" s="34">
        <f t="shared" si="31"/>
        <v>242</v>
      </c>
      <c r="B259" s="35">
        <f t="shared" si="27"/>
        <v>47554</v>
      </c>
      <c r="C259" s="38">
        <f t="shared" si="34"/>
        <v>536.74053650696192</v>
      </c>
      <c r="D259" s="38">
        <f t="shared" si="35"/>
        <v>5.9955052515275238</v>
      </c>
      <c r="E259" s="39">
        <f t="shared" si="28"/>
        <v>0</v>
      </c>
      <c r="F259" s="38">
        <f t="shared" si="29"/>
        <v>5.9955052515275238</v>
      </c>
      <c r="G259" s="38">
        <f t="shared" si="32"/>
        <v>3.3118025689927144</v>
      </c>
      <c r="H259" s="38">
        <f t="shared" si="33"/>
        <v>2.6837026825348094</v>
      </c>
      <c r="I259" s="38">
        <f t="shared" si="30"/>
        <v>533.42873393796924</v>
      </c>
      <c r="J259" s="31"/>
      <c r="K259" s="31"/>
    </row>
    <row r="260" spans="1:11" x14ac:dyDescent="0.25">
      <c r="A260" s="34">
        <f t="shared" si="31"/>
        <v>243</v>
      </c>
      <c r="B260" s="35">
        <f t="shared" si="27"/>
        <v>47585</v>
      </c>
      <c r="C260" s="38">
        <f t="shared" si="34"/>
        <v>533.42873393796924</v>
      </c>
      <c r="D260" s="38">
        <f t="shared" si="35"/>
        <v>5.9955052515275238</v>
      </c>
      <c r="E260" s="39">
        <f t="shared" si="28"/>
        <v>0</v>
      </c>
      <c r="F260" s="38">
        <f t="shared" si="29"/>
        <v>5.9955052515275238</v>
      </c>
      <c r="G260" s="38">
        <f t="shared" si="32"/>
        <v>3.3283615818376777</v>
      </c>
      <c r="H260" s="38">
        <f t="shared" si="33"/>
        <v>2.6671436696898461</v>
      </c>
      <c r="I260" s="38">
        <f t="shared" si="30"/>
        <v>530.10037235613152</v>
      </c>
      <c r="J260" s="31"/>
      <c r="K260" s="31"/>
    </row>
    <row r="261" spans="1:11" x14ac:dyDescent="0.25">
      <c r="A261" s="34">
        <f t="shared" si="31"/>
        <v>244</v>
      </c>
      <c r="B261" s="35">
        <f t="shared" si="27"/>
        <v>47615</v>
      </c>
      <c r="C261" s="38">
        <f t="shared" si="34"/>
        <v>530.10037235613152</v>
      </c>
      <c r="D261" s="38">
        <f t="shared" si="35"/>
        <v>5.9955052515275238</v>
      </c>
      <c r="E261" s="39">
        <f t="shared" si="28"/>
        <v>0</v>
      </c>
      <c r="F261" s="38">
        <f t="shared" si="29"/>
        <v>5.9955052515275238</v>
      </c>
      <c r="G261" s="38">
        <f t="shared" si="32"/>
        <v>3.3450033897468665</v>
      </c>
      <c r="H261" s="38">
        <f t="shared" si="33"/>
        <v>2.6505018617806573</v>
      </c>
      <c r="I261" s="38">
        <f t="shared" si="30"/>
        <v>526.75536896638459</v>
      </c>
      <c r="J261" s="31"/>
      <c r="K261" s="31"/>
    </row>
    <row r="262" spans="1:11" x14ac:dyDescent="0.25">
      <c r="A262" s="34">
        <f t="shared" si="31"/>
        <v>245</v>
      </c>
      <c r="B262" s="35">
        <f t="shared" si="27"/>
        <v>47646</v>
      </c>
      <c r="C262" s="38">
        <f t="shared" si="34"/>
        <v>526.75536896638459</v>
      </c>
      <c r="D262" s="38">
        <f t="shared" si="35"/>
        <v>5.9955052515275238</v>
      </c>
      <c r="E262" s="39">
        <f t="shared" si="28"/>
        <v>0</v>
      </c>
      <c r="F262" s="38">
        <f t="shared" si="29"/>
        <v>5.9955052515275238</v>
      </c>
      <c r="G262" s="38">
        <f t="shared" si="32"/>
        <v>3.361728406695601</v>
      </c>
      <c r="H262" s="38">
        <f t="shared" si="33"/>
        <v>2.6337768448319228</v>
      </c>
      <c r="I262" s="38">
        <f t="shared" si="30"/>
        <v>523.39364055968895</v>
      </c>
      <c r="J262" s="31"/>
      <c r="K262" s="31"/>
    </row>
    <row r="263" spans="1:11" x14ac:dyDescent="0.25">
      <c r="A263" s="34">
        <f t="shared" si="31"/>
        <v>246</v>
      </c>
      <c r="B263" s="35">
        <f t="shared" si="27"/>
        <v>47676</v>
      </c>
      <c r="C263" s="38">
        <f t="shared" si="34"/>
        <v>523.39364055968895</v>
      </c>
      <c r="D263" s="38">
        <f t="shared" si="35"/>
        <v>5.9955052515275238</v>
      </c>
      <c r="E263" s="39">
        <f t="shared" si="28"/>
        <v>0</v>
      </c>
      <c r="F263" s="38">
        <f t="shared" si="29"/>
        <v>5.9955052515275238</v>
      </c>
      <c r="G263" s="38">
        <f t="shared" si="32"/>
        <v>3.3785370487290791</v>
      </c>
      <c r="H263" s="38">
        <f t="shared" si="33"/>
        <v>2.6169682027984447</v>
      </c>
      <c r="I263" s="38">
        <f t="shared" si="30"/>
        <v>520.01510351095988</v>
      </c>
      <c r="J263" s="31"/>
      <c r="K263" s="31"/>
    </row>
    <row r="264" spans="1:11" x14ac:dyDescent="0.25">
      <c r="A264" s="34">
        <f t="shared" si="31"/>
        <v>247</v>
      </c>
      <c r="B264" s="35">
        <f t="shared" si="27"/>
        <v>47707</v>
      </c>
      <c r="C264" s="38">
        <f t="shared" si="34"/>
        <v>520.01510351095988</v>
      </c>
      <c r="D264" s="38">
        <f t="shared" si="35"/>
        <v>5.9955052515275238</v>
      </c>
      <c r="E264" s="39">
        <f t="shared" si="28"/>
        <v>0</v>
      </c>
      <c r="F264" s="38">
        <f t="shared" si="29"/>
        <v>5.9955052515275238</v>
      </c>
      <c r="G264" s="38">
        <f t="shared" si="32"/>
        <v>3.3954297339727244</v>
      </c>
      <c r="H264" s="38">
        <f t="shared" si="33"/>
        <v>2.6000755175547994</v>
      </c>
      <c r="I264" s="38">
        <f t="shared" si="30"/>
        <v>516.61967377698716</v>
      </c>
      <c r="J264" s="31"/>
      <c r="K264" s="31"/>
    </row>
    <row r="265" spans="1:11" x14ac:dyDescent="0.25">
      <c r="A265" s="34">
        <f t="shared" si="31"/>
        <v>248</v>
      </c>
      <c r="B265" s="35">
        <f t="shared" si="27"/>
        <v>47738</v>
      </c>
      <c r="C265" s="38">
        <f t="shared" si="34"/>
        <v>516.61967377698716</v>
      </c>
      <c r="D265" s="38">
        <f t="shared" si="35"/>
        <v>5.9955052515275238</v>
      </c>
      <c r="E265" s="39">
        <f t="shared" si="28"/>
        <v>0</v>
      </c>
      <c r="F265" s="38">
        <f t="shared" si="29"/>
        <v>5.9955052515275238</v>
      </c>
      <c r="G265" s="38">
        <f t="shared" si="32"/>
        <v>3.4124068826425882</v>
      </c>
      <c r="H265" s="38">
        <f t="shared" si="33"/>
        <v>2.5830983688849356</v>
      </c>
      <c r="I265" s="38">
        <f t="shared" si="30"/>
        <v>513.20726689434457</v>
      </c>
      <c r="J265" s="31"/>
      <c r="K265" s="31"/>
    </row>
    <row r="266" spans="1:11" x14ac:dyDescent="0.25">
      <c r="A266" s="34">
        <f t="shared" si="31"/>
        <v>249</v>
      </c>
      <c r="B266" s="35">
        <f t="shared" si="27"/>
        <v>47768</v>
      </c>
      <c r="C266" s="38">
        <f t="shared" si="34"/>
        <v>513.20726689434457</v>
      </c>
      <c r="D266" s="38">
        <f t="shared" si="35"/>
        <v>5.9955052515275238</v>
      </c>
      <c r="E266" s="39">
        <f t="shared" si="28"/>
        <v>0</v>
      </c>
      <c r="F266" s="38">
        <f t="shared" si="29"/>
        <v>5.9955052515275238</v>
      </c>
      <c r="G266" s="38">
        <f t="shared" si="32"/>
        <v>3.429468917055801</v>
      </c>
      <c r="H266" s="38">
        <f t="shared" si="33"/>
        <v>2.5660363344717227</v>
      </c>
      <c r="I266" s="38">
        <f t="shared" si="30"/>
        <v>509.77779797728874</v>
      </c>
      <c r="J266" s="31"/>
      <c r="K266" s="31"/>
    </row>
    <row r="267" spans="1:11" x14ac:dyDescent="0.25">
      <c r="A267" s="34">
        <f t="shared" si="31"/>
        <v>250</v>
      </c>
      <c r="B267" s="35">
        <f t="shared" si="27"/>
        <v>47799</v>
      </c>
      <c r="C267" s="38">
        <f t="shared" si="34"/>
        <v>509.77779797728874</v>
      </c>
      <c r="D267" s="38">
        <f t="shared" si="35"/>
        <v>5.9955052515275238</v>
      </c>
      <c r="E267" s="39">
        <f t="shared" si="28"/>
        <v>0</v>
      </c>
      <c r="F267" s="38">
        <f t="shared" si="29"/>
        <v>5.9955052515275238</v>
      </c>
      <c r="G267" s="38">
        <f t="shared" si="32"/>
        <v>3.44661626164108</v>
      </c>
      <c r="H267" s="38">
        <f t="shared" si="33"/>
        <v>2.5488889898864437</v>
      </c>
      <c r="I267" s="38">
        <f t="shared" si="30"/>
        <v>506.33118171564769</v>
      </c>
      <c r="J267" s="31"/>
      <c r="K267" s="31"/>
    </row>
    <row r="268" spans="1:11" x14ac:dyDescent="0.25">
      <c r="A268" s="34">
        <f t="shared" si="31"/>
        <v>251</v>
      </c>
      <c r="B268" s="35">
        <f t="shared" si="27"/>
        <v>47829</v>
      </c>
      <c r="C268" s="38">
        <f t="shared" si="34"/>
        <v>506.33118171564769</v>
      </c>
      <c r="D268" s="38">
        <f t="shared" si="35"/>
        <v>5.9955052515275238</v>
      </c>
      <c r="E268" s="39">
        <f t="shared" si="28"/>
        <v>0</v>
      </c>
      <c r="F268" s="38">
        <f t="shared" si="29"/>
        <v>5.9955052515275238</v>
      </c>
      <c r="G268" s="38">
        <f t="shared" si="32"/>
        <v>3.4638493429492851</v>
      </c>
      <c r="H268" s="38">
        <f t="shared" si="33"/>
        <v>2.5316559085782386</v>
      </c>
      <c r="I268" s="38">
        <f t="shared" si="30"/>
        <v>502.8673323726984</v>
      </c>
      <c r="J268" s="31"/>
      <c r="K268" s="31"/>
    </row>
    <row r="269" spans="1:11" x14ac:dyDescent="0.25">
      <c r="A269" s="34">
        <f t="shared" si="31"/>
        <v>252</v>
      </c>
      <c r="B269" s="35">
        <f t="shared" si="27"/>
        <v>47860</v>
      </c>
      <c r="C269" s="38">
        <f t="shared" si="34"/>
        <v>502.8673323726984</v>
      </c>
      <c r="D269" s="38">
        <f t="shared" si="35"/>
        <v>5.9955052515275238</v>
      </c>
      <c r="E269" s="39">
        <f t="shared" si="28"/>
        <v>0</v>
      </c>
      <c r="F269" s="38">
        <f t="shared" si="29"/>
        <v>5.9955052515275238</v>
      </c>
      <c r="G269" s="38">
        <f t="shared" si="32"/>
        <v>3.4811685896640321</v>
      </c>
      <c r="H269" s="38">
        <f t="shared" si="33"/>
        <v>2.5143366618634917</v>
      </c>
      <c r="I269" s="38">
        <f t="shared" si="30"/>
        <v>499.38616378303436</v>
      </c>
      <c r="J269" s="31"/>
      <c r="K269" s="31"/>
    </row>
    <row r="270" spans="1:11" x14ac:dyDescent="0.25">
      <c r="A270" s="34">
        <f t="shared" si="31"/>
        <v>253</v>
      </c>
      <c r="B270" s="35">
        <f t="shared" si="27"/>
        <v>47891</v>
      </c>
      <c r="C270" s="38">
        <f t="shared" si="34"/>
        <v>499.38616378303436</v>
      </c>
      <c r="D270" s="38">
        <f t="shared" si="35"/>
        <v>5.9955052515275238</v>
      </c>
      <c r="E270" s="39">
        <f t="shared" si="28"/>
        <v>0</v>
      </c>
      <c r="F270" s="38">
        <f t="shared" si="29"/>
        <v>5.9955052515275238</v>
      </c>
      <c r="G270" s="38">
        <f t="shared" si="32"/>
        <v>3.4985744326123522</v>
      </c>
      <c r="H270" s="38">
        <f t="shared" si="33"/>
        <v>2.4969308189151715</v>
      </c>
      <c r="I270" s="38">
        <f t="shared" si="30"/>
        <v>495.88758935042199</v>
      </c>
      <c r="J270" s="31"/>
      <c r="K270" s="31"/>
    </row>
    <row r="271" spans="1:11" x14ac:dyDescent="0.25">
      <c r="A271" s="34">
        <f t="shared" si="31"/>
        <v>254</v>
      </c>
      <c r="B271" s="35">
        <f t="shared" si="27"/>
        <v>47919</v>
      </c>
      <c r="C271" s="38">
        <f t="shared" si="34"/>
        <v>495.88758935042199</v>
      </c>
      <c r="D271" s="38">
        <f t="shared" si="35"/>
        <v>5.9955052515275238</v>
      </c>
      <c r="E271" s="39">
        <f t="shared" si="28"/>
        <v>0</v>
      </c>
      <c r="F271" s="38">
        <f t="shared" si="29"/>
        <v>5.9955052515275238</v>
      </c>
      <c r="G271" s="38">
        <f t="shared" si="32"/>
        <v>3.5160673047754138</v>
      </c>
      <c r="H271" s="38">
        <f t="shared" si="33"/>
        <v>2.4794379467521099</v>
      </c>
      <c r="I271" s="38">
        <f t="shared" si="30"/>
        <v>492.3715220456466</v>
      </c>
      <c r="J271" s="31"/>
      <c r="K271" s="31"/>
    </row>
    <row r="272" spans="1:11" x14ac:dyDescent="0.25">
      <c r="A272" s="34">
        <f t="shared" si="31"/>
        <v>255</v>
      </c>
      <c r="B272" s="35">
        <f t="shared" si="27"/>
        <v>47950</v>
      </c>
      <c r="C272" s="38">
        <f t="shared" si="34"/>
        <v>492.3715220456466</v>
      </c>
      <c r="D272" s="38">
        <f t="shared" si="35"/>
        <v>5.9955052515275238</v>
      </c>
      <c r="E272" s="39">
        <f t="shared" si="28"/>
        <v>0</v>
      </c>
      <c r="F272" s="38">
        <f t="shared" si="29"/>
        <v>5.9955052515275238</v>
      </c>
      <c r="G272" s="38">
        <f t="shared" si="32"/>
        <v>3.5336476412992908</v>
      </c>
      <c r="H272" s="38">
        <f t="shared" si="33"/>
        <v>2.461857610228233</v>
      </c>
      <c r="I272" s="38">
        <f t="shared" si="30"/>
        <v>488.8378744043473</v>
      </c>
      <c r="J272" s="31"/>
      <c r="K272" s="31"/>
    </row>
    <row r="273" spans="1:11" x14ac:dyDescent="0.25">
      <c r="A273" s="34">
        <f t="shared" si="31"/>
        <v>256</v>
      </c>
      <c r="B273" s="35">
        <f t="shared" si="27"/>
        <v>47980</v>
      </c>
      <c r="C273" s="38">
        <f t="shared" si="34"/>
        <v>488.8378744043473</v>
      </c>
      <c r="D273" s="38">
        <f t="shared" si="35"/>
        <v>5.9955052515275238</v>
      </c>
      <c r="E273" s="39">
        <f t="shared" si="28"/>
        <v>0</v>
      </c>
      <c r="F273" s="38">
        <f t="shared" si="29"/>
        <v>5.9955052515275238</v>
      </c>
      <c r="G273" s="38">
        <f t="shared" si="32"/>
        <v>3.5513158795057875</v>
      </c>
      <c r="H273" s="38">
        <f t="shared" si="33"/>
        <v>2.4441893720217363</v>
      </c>
      <c r="I273" s="38">
        <f t="shared" si="30"/>
        <v>485.2865585248415</v>
      </c>
      <c r="J273" s="31"/>
      <c r="K273" s="31"/>
    </row>
    <row r="274" spans="1:11" x14ac:dyDescent="0.25">
      <c r="A274" s="34">
        <f t="shared" si="31"/>
        <v>257</v>
      </c>
      <c r="B274" s="35">
        <f t="shared" ref="B274:B337" si="36">IF(Pay_Num&lt;&gt;"",DATE(YEAR(Loan_Start),MONTH(Loan_Start)+(Pay_Num)*12/Num_Pmt_Per_Year,DAY(Loan_Start)),"")</f>
        <v>48011</v>
      </c>
      <c r="C274" s="38">
        <f t="shared" si="34"/>
        <v>485.2865585248415</v>
      </c>
      <c r="D274" s="38">
        <f t="shared" si="35"/>
        <v>5.9955052515275238</v>
      </c>
      <c r="E274" s="39">
        <f t="shared" ref="E274:E337" si="37">IF(AND(Pay_Num&lt;&gt;"",Sched_Pay+Scheduled_Extra_Payments&lt;Beg_Bal),Scheduled_Extra_Payments,IF(AND(Pay_Num&lt;&gt;"",Beg_Bal-Sched_Pay&gt;0),Beg_Bal-Sched_Pay,IF(Pay_Num&lt;&gt;"",0,"")))</f>
        <v>0</v>
      </c>
      <c r="F274" s="38">
        <f t="shared" ref="F274:F337" si="38">IF(AND(Pay_Num&lt;&gt;"",Sched_Pay+Extra_Pay&lt;Beg_Bal),Sched_Pay+Extra_Pay,IF(Pay_Num&lt;&gt;"",Beg_Bal,""))</f>
        <v>5.9955052515275238</v>
      </c>
      <c r="G274" s="38">
        <f t="shared" si="32"/>
        <v>3.5690724589033165</v>
      </c>
      <c r="H274" s="38">
        <f t="shared" si="33"/>
        <v>2.4264327926242073</v>
      </c>
      <c r="I274" s="38">
        <f t="shared" ref="I274:I337" si="39">IF(AND(Pay_Num&lt;&gt;"",Sched_Pay+Extra_Pay&lt;Beg_Bal),Beg_Bal-Princ,IF(Pay_Num&lt;&gt;"",0,""))</f>
        <v>481.7174860659382</v>
      </c>
      <c r="J274" s="31"/>
      <c r="K274" s="31"/>
    </row>
    <row r="275" spans="1:11" x14ac:dyDescent="0.25">
      <c r="A275" s="34">
        <f t="shared" ref="A275:A338" si="40">IF(Values_Entered,A274+1,"")</f>
        <v>258</v>
      </c>
      <c r="B275" s="35">
        <f t="shared" si="36"/>
        <v>48041</v>
      </c>
      <c r="C275" s="38">
        <f t="shared" si="34"/>
        <v>481.7174860659382</v>
      </c>
      <c r="D275" s="38">
        <f t="shared" si="35"/>
        <v>5.9955052515275238</v>
      </c>
      <c r="E275" s="39">
        <f t="shared" si="37"/>
        <v>0</v>
      </c>
      <c r="F275" s="38">
        <f t="shared" si="38"/>
        <v>5.9955052515275238</v>
      </c>
      <c r="G275" s="38">
        <f t="shared" ref="G275:G338" si="41">IF(Pay_Num&lt;&gt;"",Total_Pay-Int,"")</f>
        <v>3.586917821197833</v>
      </c>
      <c r="H275" s="38">
        <f t="shared" ref="H275:H338" si="42">IF(Pay_Num&lt;&gt;"",Beg_Bal*Interest_Rate/Num_Pmt_Per_Year,"")</f>
        <v>2.4085874303296908</v>
      </c>
      <c r="I275" s="38">
        <f t="shared" si="39"/>
        <v>478.13056824474035</v>
      </c>
      <c r="J275" s="31"/>
      <c r="K275" s="31"/>
    </row>
    <row r="276" spans="1:11" x14ac:dyDescent="0.25">
      <c r="A276" s="34">
        <f t="shared" si="40"/>
        <v>259</v>
      </c>
      <c r="B276" s="35">
        <f t="shared" si="36"/>
        <v>48072</v>
      </c>
      <c r="C276" s="38">
        <f t="shared" ref="C276:C339" si="43">IF(Pay_Num&lt;&gt;"",I275,"")</f>
        <v>478.13056824474035</v>
      </c>
      <c r="D276" s="38">
        <f t="shared" ref="D276:D339" si="44">IF(Pay_Num&lt;&gt;"",Scheduled_Monthly_Payment,"")</f>
        <v>5.9955052515275238</v>
      </c>
      <c r="E276" s="39">
        <f t="shared" si="37"/>
        <v>0</v>
      </c>
      <c r="F276" s="38">
        <f t="shared" si="38"/>
        <v>5.9955052515275238</v>
      </c>
      <c r="G276" s="38">
        <f t="shared" si="41"/>
        <v>3.6048524103038222</v>
      </c>
      <c r="H276" s="38">
        <f t="shared" si="42"/>
        <v>2.3906528412237016</v>
      </c>
      <c r="I276" s="38">
        <f t="shared" si="39"/>
        <v>474.52571583443654</v>
      </c>
      <c r="J276" s="31"/>
      <c r="K276" s="31"/>
    </row>
    <row r="277" spans="1:11" x14ac:dyDescent="0.25">
      <c r="A277" s="34">
        <f t="shared" si="40"/>
        <v>260</v>
      </c>
      <c r="B277" s="35">
        <f t="shared" si="36"/>
        <v>48103</v>
      </c>
      <c r="C277" s="38">
        <f t="shared" si="43"/>
        <v>474.52571583443654</v>
      </c>
      <c r="D277" s="38">
        <f t="shared" si="44"/>
        <v>5.9955052515275238</v>
      </c>
      <c r="E277" s="39">
        <f t="shared" si="37"/>
        <v>0</v>
      </c>
      <c r="F277" s="38">
        <f t="shared" si="38"/>
        <v>5.9955052515275238</v>
      </c>
      <c r="G277" s="38">
        <f t="shared" si="41"/>
        <v>3.6228766723553414</v>
      </c>
      <c r="H277" s="38">
        <f t="shared" si="42"/>
        <v>2.3726285791721824</v>
      </c>
      <c r="I277" s="38">
        <f t="shared" si="39"/>
        <v>470.90283916208119</v>
      </c>
      <c r="J277" s="31"/>
      <c r="K277" s="31"/>
    </row>
    <row r="278" spans="1:11" x14ac:dyDescent="0.25">
      <c r="A278" s="34">
        <f t="shared" si="40"/>
        <v>261</v>
      </c>
      <c r="B278" s="35">
        <f t="shared" si="36"/>
        <v>48133</v>
      </c>
      <c r="C278" s="38">
        <f t="shared" si="43"/>
        <v>470.90283916208119</v>
      </c>
      <c r="D278" s="38">
        <f t="shared" si="44"/>
        <v>5.9955052515275238</v>
      </c>
      <c r="E278" s="39">
        <f t="shared" si="37"/>
        <v>0</v>
      </c>
      <c r="F278" s="38">
        <f t="shared" si="38"/>
        <v>5.9955052515275238</v>
      </c>
      <c r="G278" s="38">
        <f t="shared" si="41"/>
        <v>3.6409910557171181</v>
      </c>
      <c r="H278" s="38">
        <f t="shared" si="42"/>
        <v>2.3545141958104057</v>
      </c>
      <c r="I278" s="38">
        <f t="shared" si="39"/>
        <v>467.26184810636408</v>
      </c>
      <c r="J278" s="31"/>
      <c r="K278" s="31"/>
    </row>
    <row r="279" spans="1:11" x14ac:dyDescent="0.25">
      <c r="A279" s="34">
        <f t="shared" si="40"/>
        <v>262</v>
      </c>
      <c r="B279" s="35">
        <f t="shared" si="36"/>
        <v>48164</v>
      </c>
      <c r="C279" s="38">
        <f t="shared" si="43"/>
        <v>467.26184810636408</v>
      </c>
      <c r="D279" s="38">
        <f t="shared" si="44"/>
        <v>5.9955052515275238</v>
      </c>
      <c r="E279" s="39">
        <f t="shared" si="37"/>
        <v>0</v>
      </c>
      <c r="F279" s="38">
        <f t="shared" si="38"/>
        <v>5.9955052515275238</v>
      </c>
      <c r="G279" s="38">
        <f t="shared" si="41"/>
        <v>3.6591960109957036</v>
      </c>
      <c r="H279" s="38">
        <f t="shared" si="42"/>
        <v>2.3363092405318202</v>
      </c>
      <c r="I279" s="38">
        <f t="shared" si="39"/>
        <v>463.6026520953684</v>
      </c>
      <c r="J279" s="31"/>
      <c r="K279" s="31"/>
    </row>
    <row r="280" spans="1:11" x14ac:dyDescent="0.25">
      <c r="A280" s="34">
        <f t="shared" si="40"/>
        <v>263</v>
      </c>
      <c r="B280" s="35">
        <f t="shared" si="36"/>
        <v>48194</v>
      </c>
      <c r="C280" s="38">
        <f t="shared" si="43"/>
        <v>463.6026520953684</v>
      </c>
      <c r="D280" s="38">
        <f t="shared" si="44"/>
        <v>5.9955052515275238</v>
      </c>
      <c r="E280" s="39">
        <f t="shared" si="37"/>
        <v>0</v>
      </c>
      <c r="F280" s="38">
        <f t="shared" si="38"/>
        <v>5.9955052515275238</v>
      </c>
      <c r="G280" s="38">
        <f t="shared" si="41"/>
        <v>3.6774919910506818</v>
      </c>
      <c r="H280" s="38">
        <f t="shared" si="42"/>
        <v>2.318013260476842</v>
      </c>
      <c r="I280" s="38">
        <f t="shared" si="39"/>
        <v>459.92516010431774</v>
      </c>
      <c r="J280" s="31"/>
      <c r="K280" s="31"/>
    </row>
    <row r="281" spans="1:11" x14ac:dyDescent="0.25">
      <c r="A281" s="34">
        <f t="shared" si="40"/>
        <v>264</v>
      </c>
      <c r="B281" s="35">
        <f t="shared" si="36"/>
        <v>48225</v>
      </c>
      <c r="C281" s="38">
        <f t="shared" si="43"/>
        <v>459.92516010431774</v>
      </c>
      <c r="D281" s="38">
        <f t="shared" si="44"/>
        <v>5.9955052515275238</v>
      </c>
      <c r="E281" s="39">
        <f t="shared" si="37"/>
        <v>0</v>
      </c>
      <c r="F281" s="38">
        <f t="shared" si="38"/>
        <v>5.9955052515275238</v>
      </c>
      <c r="G281" s="38">
        <f t="shared" si="41"/>
        <v>3.695879451005935</v>
      </c>
      <c r="H281" s="38">
        <f t="shared" si="42"/>
        <v>2.2996258005215888</v>
      </c>
      <c r="I281" s="38">
        <f t="shared" si="39"/>
        <v>456.22928065331183</v>
      </c>
      <c r="J281" s="31"/>
      <c r="K281" s="31"/>
    </row>
    <row r="282" spans="1:11" x14ac:dyDescent="0.25">
      <c r="A282" s="34">
        <f t="shared" si="40"/>
        <v>265</v>
      </c>
      <c r="B282" s="35">
        <f t="shared" si="36"/>
        <v>48256</v>
      </c>
      <c r="C282" s="38">
        <f t="shared" si="43"/>
        <v>456.22928065331183</v>
      </c>
      <c r="D282" s="38">
        <f t="shared" si="44"/>
        <v>5.9955052515275238</v>
      </c>
      <c r="E282" s="39">
        <f t="shared" si="37"/>
        <v>0</v>
      </c>
      <c r="F282" s="38">
        <f t="shared" si="38"/>
        <v>5.9955052515275238</v>
      </c>
      <c r="G282" s="38">
        <f t="shared" si="41"/>
        <v>3.7143588482609649</v>
      </c>
      <c r="H282" s="38">
        <f t="shared" si="42"/>
        <v>2.2811464032665589</v>
      </c>
      <c r="I282" s="38">
        <f t="shared" si="39"/>
        <v>452.51492180505085</v>
      </c>
      <c r="J282" s="31"/>
      <c r="K282" s="31"/>
    </row>
    <row r="283" spans="1:11" x14ac:dyDescent="0.25">
      <c r="A283" s="34">
        <f t="shared" si="40"/>
        <v>266</v>
      </c>
      <c r="B283" s="35">
        <f t="shared" si="36"/>
        <v>48285</v>
      </c>
      <c r="C283" s="38">
        <f t="shared" si="43"/>
        <v>452.51492180505085</v>
      </c>
      <c r="D283" s="38">
        <f t="shared" si="44"/>
        <v>5.9955052515275238</v>
      </c>
      <c r="E283" s="39">
        <f t="shared" si="37"/>
        <v>0</v>
      </c>
      <c r="F283" s="38">
        <f t="shared" si="38"/>
        <v>5.9955052515275238</v>
      </c>
      <c r="G283" s="38">
        <f t="shared" si="41"/>
        <v>3.7329306425022697</v>
      </c>
      <c r="H283" s="38">
        <f t="shared" si="42"/>
        <v>2.2625746090252541</v>
      </c>
      <c r="I283" s="38">
        <f t="shared" si="39"/>
        <v>448.78199116254859</v>
      </c>
      <c r="J283" s="31"/>
      <c r="K283" s="31"/>
    </row>
    <row r="284" spans="1:11" x14ac:dyDescent="0.25">
      <c r="A284" s="34">
        <f t="shared" si="40"/>
        <v>267</v>
      </c>
      <c r="B284" s="35">
        <f t="shared" si="36"/>
        <v>48316</v>
      </c>
      <c r="C284" s="38">
        <f t="shared" si="43"/>
        <v>448.78199116254859</v>
      </c>
      <c r="D284" s="38">
        <f t="shared" si="44"/>
        <v>5.9955052515275238</v>
      </c>
      <c r="E284" s="39">
        <f t="shared" si="37"/>
        <v>0</v>
      </c>
      <c r="F284" s="38">
        <f t="shared" si="38"/>
        <v>5.9955052515275238</v>
      </c>
      <c r="G284" s="38">
        <f t="shared" si="41"/>
        <v>3.7515952957147811</v>
      </c>
      <c r="H284" s="38">
        <f t="shared" si="42"/>
        <v>2.2439099558127427</v>
      </c>
      <c r="I284" s="38">
        <f t="shared" si="39"/>
        <v>445.03039586683383</v>
      </c>
      <c r="J284" s="31"/>
      <c r="K284" s="31"/>
    </row>
    <row r="285" spans="1:11" x14ac:dyDescent="0.25">
      <c r="A285" s="34">
        <f t="shared" si="40"/>
        <v>268</v>
      </c>
      <c r="B285" s="35">
        <f t="shared" si="36"/>
        <v>48346</v>
      </c>
      <c r="C285" s="38">
        <f t="shared" si="43"/>
        <v>445.03039586683383</v>
      </c>
      <c r="D285" s="38">
        <f t="shared" si="44"/>
        <v>5.9955052515275238</v>
      </c>
      <c r="E285" s="39">
        <f t="shared" si="37"/>
        <v>0</v>
      </c>
      <c r="F285" s="38">
        <f t="shared" si="38"/>
        <v>5.9955052515275238</v>
      </c>
      <c r="G285" s="38">
        <f t="shared" si="41"/>
        <v>3.7703532721933546</v>
      </c>
      <c r="H285" s="38">
        <f t="shared" si="42"/>
        <v>2.2251519793341692</v>
      </c>
      <c r="I285" s="38">
        <f t="shared" si="39"/>
        <v>441.26004259464048</v>
      </c>
      <c r="J285" s="31"/>
      <c r="K285" s="31"/>
    </row>
    <row r="286" spans="1:11" x14ac:dyDescent="0.25">
      <c r="A286" s="34">
        <f t="shared" si="40"/>
        <v>269</v>
      </c>
      <c r="B286" s="35">
        <f t="shared" si="36"/>
        <v>48377</v>
      </c>
      <c r="C286" s="38">
        <f t="shared" si="43"/>
        <v>441.26004259464048</v>
      </c>
      <c r="D286" s="38">
        <f t="shared" si="44"/>
        <v>5.9955052515275238</v>
      </c>
      <c r="E286" s="39">
        <f t="shared" si="37"/>
        <v>0</v>
      </c>
      <c r="F286" s="38">
        <f t="shared" si="38"/>
        <v>5.9955052515275238</v>
      </c>
      <c r="G286" s="38">
        <f t="shared" si="41"/>
        <v>3.7892050385543214</v>
      </c>
      <c r="H286" s="38">
        <f t="shared" si="42"/>
        <v>2.2063002129732023</v>
      </c>
      <c r="I286" s="38">
        <f t="shared" si="39"/>
        <v>437.47083755608617</v>
      </c>
      <c r="J286" s="31"/>
      <c r="K286" s="31"/>
    </row>
    <row r="287" spans="1:11" x14ac:dyDescent="0.25">
      <c r="A287" s="34">
        <f t="shared" si="40"/>
        <v>270</v>
      </c>
      <c r="B287" s="35">
        <f t="shared" si="36"/>
        <v>48407</v>
      </c>
      <c r="C287" s="38">
        <f t="shared" si="43"/>
        <v>437.47083755608617</v>
      </c>
      <c r="D287" s="38">
        <f t="shared" si="44"/>
        <v>5.9955052515275238</v>
      </c>
      <c r="E287" s="39">
        <f t="shared" si="37"/>
        <v>0</v>
      </c>
      <c r="F287" s="38">
        <f t="shared" si="38"/>
        <v>5.9955052515275238</v>
      </c>
      <c r="G287" s="38">
        <f t="shared" si="41"/>
        <v>3.808151063747093</v>
      </c>
      <c r="H287" s="38">
        <f t="shared" si="42"/>
        <v>2.1873541877804308</v>
      </c>
      <c r="I287" s="38">
        <f t="shared" si="39"/>
        <v>433.66268649233905</v>
      </c>
      <c r="J287" s="31"/>
      <c r="K287" s="31"/>
    </row>
    <row r="288" spans="1:11" x14ac:dyDescent="0.25">
      <c r="A288" s="34">
        <f t="shared" si="40"/>
        <v>271</v>
      </c>
      <c r="B288" s="35">
        <f t="shared" si="36"/>
        <v>48438</v>
      </c>
      <c r="C288" s="38">
        <f t="shared" si="43"/>
        <v>433.66268649233905</v>
      </c>
      <c r="D288" s="38">
        <f t="shared" si="44"/>
        <v>5.9955052515275238</v>
      </c>
      <c r="E288" s="39">
        <f t="shared" si="37"/>
        <v>0</v>
      </c>
      <c r="F288" s="38">
        <f t="shared" si="38"/>
        <v>5.9955052515275238</v>
      </c>
      <c r="G288" s="38">
        <f t="shared" si="41"/>
        <v>3.8271918190658285</v>
      </c>
      <c r="H288" s="38">
        <f t="shared" si="42"/>
        <v>2.1683134324616953</v>
      </c>
      <c r="I288" s="38">
        <f t="shared" si="39"/>
        <v>429.83549467327322</v>
      </c>
      <c r="J288" s="31"/>
      <c r="K288" s="31"/>
    </row>
    <row r="289" spans="1:11" x14ac:dyDescent="0.25">
      <c r="A289" s="34">
        <f t="shared" si="40"/>
        <v>272</v>
      </c>
      <c r="B289" s="35">
        <f t="shared" si="36"/>
        <v>48469</v>
      </c>
      <c r="C289" s="38">
        <f t="shared" si="43"/>
        <v>429.83549467327322</v>
      </c>
      <c r="D289" s="38">
        <f t="shared" si="44"/>
        <v>5.9955052515275238</v>
      </c>
      <c r="E289" s="39">
        <f t="shared" si="37"/>
        <v>0</v>
      </c>
      <c r="F289" s="38">
        <f t="shared" si="38"/>
        <v>5.9955052515275238</v>
      </c>
      <c r="G289" s="38">
        <f t="shared" si="41"/>
        <v>3.8463277781611578</v>
      </c>
      <c r="H289" s="38">
        <f t="shared" si="42"/>
        <v>2.149177473366366</v>
      </c>
      <c r="I289" s="38">
        <f t="shared" si="39"/>
        <v>425.98916689511208</v>
      </c>
      <c r="J289" s="31"/>
      <c r="K289" s="31"/>
    </row>
    <row r="290" spans="1:11" x14ac:dyDescent="0.25">
      <c r="A290" s="34">
        <f t="shared" si="40"/>
        <v>273</v>
      </c>
      <c r="B290" s="35">
        <f t="shared" si="36"/>
        <v>48499</v>
      </c>
      <c r="C290" s="38">
        <f t="shared" si="43"/>
        <v>425.98916689511208</v>
      </c>
      <c r="D290" s="38">
        <f t="shared" si="44"/>
        <v>5.9955052515275238</v>
      </c>
      <c r="E290" s="39">
        <f t="shared" si="37"/>
        <v>0</v>
      </c>
      <c r="F290" s="38">
        <f t="shared" si="38"/>
        <v>5.9955052515275238</v>
      </c>
      <c r="G290" s="38">
        <f t="shared" si="41"/>
        <v>3.8655594170519634</v>
      </c>
      <c r="H290" s="38">
        <f t="shared" si="42"/>
        <v>2.1299458344755604</v>
      </c>
      <c r="I290" s="38">
        <f t="shared" si="39"/>
        <v>422.12360747806014</v>
      </c>
      <c r="J290" s="31"/>
      <c r="K290" s="31"/>
    </row>
    <row r="291" spans="1:11" x14ac:dyDescent="0.25">
      <c r="A291" s="34">
        <f t="shared" si="40"/>
        <v>274</v>
      </c>
      <c r="B291" s="35">
        <f t="shared" si="36"/>
        <v>48530</v>
      </c>
      <c r="C291" s="38">
        <f t="shared" si="43"/>
        <v>422.12360747806014</v>
      </c>
      <c r="D291" s="38">
        <f t="shared" si="44"/>
        <v>5.9955052515275238</v>
      </c>
      <c r="E291" s="39">
        <f t="shared" si="37"/>
        <v>0</v>
      </c>
      <c r="F291" s="38">
        <f t="shared" si="38"/>
        <v>5.9955052515275238</v>
      </c>
      <c r="G291" s="38">
        <f t="shared" si="41"/>
        <v>3.884887214137223</v>
      </c>
      <c r="H291" s="38">
        <f t="shared" si="42"/>
        <v>2.1106180373903007</v>
      </c>
      <c r="I291" s="38">
        <f t="shared" si="39"/>
        <v>418.23872026392291</v>
      </c>
      <c r="J291" s="31"/>
      <c r="K291" s="31"/>
    </row>
    <row r="292" spans="1:11" x14ac:dyDescent="0.25">
      <c r="A292" s="34">
        <f t="shared" si="40"/>
        <v>275</v>
      </c>
      <c r="B292" s="35">
        <f t="shared" si="36"/>
        <v>48560</v>
      </c>
      <c r="C292" s="38">
        <f t="shared" si="43"/>
        <v>418.23872026392291</v>
      </c>
      <c r="D292" s="38">
        <f t="shared" si="44"/>
        <v>5.9955052515275238</v>
      </c>
      <c r="E292" s="39">
        <f t="shared" si="37"/>
        <v>0</v>
      </c>
      <c r="F292" s="38">
        <f t="shared" si="38"/>
        <v>5.9955052515275238</v>
      </c>
      <c r="G292" s="38">
        <f t="shared" si="41"/>
        <v>3.9043116502079092</v>
      </c>
      <c r="H292" s="38">
        <f t="shared" si="42"/>
        <v>2.0911936013196146</v>
      </c>
      <c r="I292" s="38">
        <f t="shared" si="39"/>
        <v>414.33440861371503</v>
      </c>
      <c r="J292" s="31"/>
      <c r="K292" s="31"/>
    </row>
    <row r="293" spans="1:11" x14ac:dyDescent="0.25">
      <c r="A293" s="34">
        <f t="shared" si="40"/>
        <v>276</v>
      </c>
      <c r="B293" s="35">
        <f t="shared" si="36"/>
        <v>48591</v>
      </c>
      <c r="C293" s="38">
        <f t="shared" si="43"/>
        <v>414.33440861371503</v>
      </c>
      <c r="D293" s="38">
        <f t="shared" si="44"/>
        <v>5.9955052515275238</v>
      </c>
      <c r="E293" s="39">
        <f t="shared" si="37"/>
        <v>0</v>
      </c>
      <c r="F293" s="38">
        <f t="shared" si="38"/>
        <v>5.9955052515275238</v>
      </c>
      <c r="G293" s="38">
        <f t="shared" si="41"/>
        <v>3.9238332084589485</v>
      </c>
      <c r="H293" s="38">
        <f t="shared" si="42"/>
        <v>2.0716720430685753</v>
      </c>
      <c r="I293" s="38">
        <f t="shared" si="39"/>
        <v>410.41057540525605</v>
      </c>
      <c r="J293" s="31"/>
      <c r="K293" s="31"/>
    </row>
    <row r="294" spans="1:11" x14ac:dyDescent="0.25">
      <c r="A294" s="34">
        <f t="shared" si="40"/>
        <v>277</v>
      </c>
      <c r="B294" s="35">
        <f t="shared" si="36"/>
        <v>48622</v>
      </c>
      <c r="C294" s="38">
        <f t="shared" si="43"/>
        <v>410.41057540525605</v>
      </c>
      <c r="D294" s="38">
        <f t="shared" si="44"/>
        <v>5.9955052515275238</v>
      </c>
      <c r="E294" s="39">
        <f t="shared" si="37"/>
        <v>0</v>
      </c>
      <c r="F294" s="38">
        <f t="shared" si="38"/>
        <v>5.9955052515275238</v>
      </c>
      <c r="G294" s="38">
        <f t="shared" si="41"/>
        <v>3.9434523745012435</v>
      </c>
      <c r="H294" s="38">
        <f t="shared" si="42"/>
        <v>2.0520528770262803</v>
      </c>
      <c r="I294" s="38">
        <f t="shared" si="39"/>
        <v>406.46712303075481</v>
      </c>
      <c r="J294" s="31"/>
      <c r="K294" s="31"/>
    </row>
    <row r="295" spans="1:11" x14ac:dyDescent="0.25">
      <c r="A295" s="34">
        <f t="shared" si="40"/>
        <v>278</v>
      </c>
      <c r="B295" s="35">
        <f t="shared" si="36"/>
        <v>48650</v>
      </c>
      <c r="C295" s="38">
        <f t="shared" si="43"/>
        <v>406.46712303075481</v>
      </c>
      <c r="D295" s="38">
        <f t="shared" si="44"/>
        <v>5.9955052515275238</v>
      </c>
      <c r="E295" s="39">
        <f t="shared" si="37"/>
        <v>0</v>
      </c>
      <c r="F295" s="38">
        <f t="shared" si="38"/>
        <v>5.9955052515275238</v>
      </c>
      <c r="G295" s="38">
        <f t="shared" si="41"/>
        <v>3.9631696363737499</v>
      </c>
      <c r="H295" s="38">
        <f t="shared" si="42"/>
        <v>2.0323356151537739</v>
      </c>
      <c r="I295" s="38">
        <f t="shared" si="39"/>
        <v>402.50395339438103</v>
      </c>
      <c r="J295" s="31"/>
      <c r="K295" s="31"/>
    </row>
    <row r="296" spans="1:11" x14ac:dyDescent="0.25">
      <c r="A296" s="34">
        <f t="shared" si="40"/>
        <v>279</v>
      </c>
      <c r="B296" s="35">
        <f t="shared" si="36"/>
        <v>48681</v>
      </c>
      <c r="C296" s="38">
        <f t="shared" si="43"/>
        <v>402.50395339438103</v>
      </c>
      <c r="D296" s="38">
        <f t="shared" si="44"/>
        <v>5.9955052515275238</v>
      </c>
      <c r="E296" s="39">
        <f t="shared" si="37"/>
        <v>0</v>
      </c>
      <c r="F296" s="38">
        <f t="shared" si="38"/>
        <v>5.9955052515275238</v>
      </c>
      <c r="G296" s="38">
        <f t="shared" si="41"/>
        <v>3.9829854845556185</v>
      </c>
      <c r="H296" s="38">
        <f t="shared" si="42"/>
        <v>2.0125197669719053</v>
      </c>
      <c r="I296" s="38">
        <f t="shared" si="39"/>
        <v>398.5209679098254</v>
      </c>
      <c r="J296" s="31"/>
      <c r="K296" s="31"/>
    </row>
    <row r="297" spans="1:11" x14ac:dyDescent="0.25">
      <c r="A297" s="34">
        <f t="shared" si="40"/>
        <v>280</v>
      </c>
      <c r="B297" s="35">
        <f t="shared" si="36"/>
        <v>48711</v>
      </c>
      <c r="C297" s="38">
        <f t="shared" si="43"/>
        <v>398.5209679098254</v>
      </c>
      <c r="D297" s="38">
        <f t="shared" si="44"/>
        <v>5.9955052515275238</v>
      </c>
      <c r="E297" s="39">
        <f t="shared" si="37"/>
        <v>0</v>
      </c>
      <c r="F297" s="38">
        <f t="shared" si="38"/>
        <v>5.9955052515275238</v>
      </c>
      <c r="G297" s="38">
        <f t="shared" si="41"/>
        <v>4.0029004119783966</v>
      </c>
      <c r="H297" s="38">
        <f t="shared" si="42"/>
        <v>1.9926048395491269</v>
      </c>
      <c r="I297" s="38">
        <f t="shared" si="39"/>
        <v>394.51806749784703</v>
      </c>
      <c r="J297" s="31"/>
      <c r="K297" s="31"/>
    </row>
    <row r="298" spans="1:11" x14ac:dyDescent="0.25">
      <c r="A298" s="34">
        <f t="shared" si="40"/>
        <v>281</v>
      </c>
      <c r="B298" s="35">
        <f t="shared" si="36"/>
        <v>48742</v>
      </c>
      <c r="C298" s="38">
        <f t="shared" si="43"/>
        <v>394.51806749784703</v>
      </c>
      <c r="D298" s="38">
        <f t="shared" si="44"/>
        <v>5.9955052515275238</v>
      </c>
      <c r="E298" s="39">
        <f t="shared" si="37"/>
        <v>0</v>
      </c>
      <c r="F298" s="38">
        <f t="shared" si="38"/>
        <v>5.9955052515275238</v>
      </c>
      <c r="G298" s="38">
        <f t="shared" si="41"/>
        <v>4.0229149140382887</v>
      </c>
      <c r="H298" s="38">
        <f t="shared" si="42"/>
        <v>1.9725903374892351</v>
      </c>
      <c r="I298" s="38">
        <f t="shared" si="39"/>
        <v>390.49515258380876</v>
      </c>
      <c r="J298" s="31"/>
      <c r="K298" s="31"/>
    </row>
    <row r="299" spans="1:11" x14ac:dyDescent="0.25">
      <c r="A299" s="34">
        <f t="shared" si="40"/>
        <v>282</v>
      </c>
      <c r="B299" s="35">
        <f t="shared" si="36"/>
        <v>48772</v>
      </c>
      <c r="C299" s="38">
        <f t="shared" si="43"/>
        <v>390.49515258380876</v>
      </c>
      <c r="D299" s="38">
        <f t="shared" si="44"/>
        <v>5.9955052515275238</v>
      </c>
      <c r="E299" s="39">
        <f t="shared" si="37"/>
        <v>0</v>
      </c>
      <c r="F299" s="38">
        <f t="shared" si="38"/>
        <v>5.9955052515275238</v>
      </c>
      <c r="G299" s="38">
        <f t="shared" si="41"/>
        <v>4.0430294886084797</v>
      </c>
      <c r="H299" s="38">
        <f t="shared" si="42"/>
        <v>1.9524757629190439</v>
      </c>
      <c r="I299" s="38">
        <f t="shared" si="39"/>
        <v>386.45212309520031</v>
      </c>
      <c r="J299" s="31"/>
      <c r="K299" s="31"/>
    </row>
    <row r="300" spans="1:11" x14ac:dyDescent="0.25">
      <c r="A300" s="34">
        <f t="shared" si="40"/>
        <v>283</v>
      </c>
      <c r="B300" s="35">
        <f t="shared" si="36"/>
        <v>48803</v>
      </c>
      <c r="C300" s="38">
        <f t="shared" si="43"/>
        <v>386.45212309520031</v>
      </c>
      <c r="D300" s="38">
        <f t="shared" si="44"/>
        <v>5.9955052515275238</v>
      </c>
      <c r="E300" s="39">
        <f t="shared" si="37"/>
        <v>0</v>
      </c>
      <c r="F300" s="38">
        <f t="shared" si="38"/>
        <v>5.9955052515275238</v>
      </c>
      <c r="G300" s="38">
        <f t="shared" si="41"/>
        <v>4.0632446360515226</v>
      </c>
      <c r="H300" s="38">
        <f t="shared" si="42"/>
        <v>1.9322606154760014</v>
      </c>
      <c r="I300" s="38">
        <f t="shared" si="39"/>
        <v>382.38887845914877</v>
      </c>
      <c r="J300" s="31"/>
      <c r="K300" s="31"/>
    </row>
    <row r="301" spans="1:11" x14ac:dyDescent="0.25">
      <c r="A301" s="34">
        <f t="shared" si="40"/>
        <v>284</v>
      </c>
      <c r="B301" s="35">
        <f t="shared" si="36"/>
        <v>48834</v>
      </c>
      <c r="C301" s="38">
        <f t="shared" si="43"/>
        <v>382.38887845914877</v>
      </c>
      <c r="D301" s="38">
        <f t="shared" si="44"/>
        <v>5.9955052515275238</v>
      </c>
      <c r="E301" s="39">
        <f t="shared" si="37"/>
        <v>0</v>
      </c>
      <c r="F301" s="38">
        <f t="shared" si="38"/>
        <v>5.9955052515275238</v>
      </c>
      <c r="G301" s="38">
        <f t="shared" si="41"/>
        <v>4.0835608592317802</v>
      </c>
      <c r="H301" s="38">
        <f t="shared" si="42"/>
        <v>1.9119443922957438</v>
      </c>
      <c r="I301" s="38">
        <f t="shared" si="39"/>
        <v>378.30531759991698</v>
      </c>
      <c r="J301" s="31"/>
      <c r="K301" s="31"/>
    </row>
    <row r="302" spans="1:11" x14ac:dyDescent="0.25">
      <c r="A302" s="34">
        <f t="shared" si="40"/>
        <v>285</v>
      </c>
      <c r="B302" s="35">
        <f t="shared" si="36"/>
        <v>48864</v>
      </c>
      <c r="C302" s="38">
        <f t="shared" si="43"/>
        <v>378.30531759991698</v>
      </c>
      <c r="D302" s="38">
        <f t="shared" si="44"/>
        <v>5.9955052515275238</v>
      </c>
      <c r="E302" s="39">
        <f t="shared" si="37"/>
        <v>0</v>
      </c>
      <c r="F302" s="38">
        <f t="shared" si="38"/>
        <v>5.9955052515275238</v>
      </c>
      <c r="G302" s="38">
        <f t="shared" si="41"/>
        <v>4.1039786635279389</v>
      </c>
      <c r="H302" s="38">
        <f t="shared" si="42"/>
        <v>1.8915265879995848</v>
      </c>
      <c r="I302" s="38">
        <f t="shared" si="39"/>
        <v>374.20133893638905</v>
      </c>
      <c r="J302" s="31"/>
      <c r="K302" s="31"/>
    </row>
    <row r="303" spans="1:11" x14ac:dyDescent="0.25">
      <c r="A303" s="34">
        <f t="shared" si="40"/>
        <v>286</v>
      </c>
      <c r="B303" s="35">
        <f t="shared" si="36"/>
        <v>48895</v>
      </c>
      <c r="C303" s="38">
        <f t="shared" si="43"/>
        <v>374.20133893638905</v>
      </c>
      <c r="D303" s="38">
        <f t="shared" si="44"/>
        <v>5.9955052515275238</v>
      </c>
      <c r="E303" s="39">
        <f t="shared" si="37"/>
        <v>0</v>
      </c>
      <c r="F303" s="38">
        <f t="shared" si="38"/>
        <v>5.9955052515275238</v>
      </c>
      <c r="G303" s="38">
        <f t="shared" si="41"/>
        <v>4.1244985568455785</v>
      </c>
      <c r="H303" s="38">
        <f t="shared" si="42"/>
        <v>1.8710066946819452</v>
      </c>
      <c r="I303" s="38">
        <f t="shared" si="39"/>
        <v>370.07684037954346</v>
      </c>
      <c r="J303" s="31"/>
      <c r="K303" s="31"/>
    </row>
    <row r="304" spans="1:11" x14ac:dyDescent="0.25">
      <c r="A304" s="34">
        <f t="shared" si="40"/>
        <v>287</v>
      </c>
      <c r="B304" s="35">
        <f t="shared" si="36"/>
        <v>48925</v>
      </c>
      <c r="C304" s="38">
        <f t="shared" si="43"/>
        <v>370.07684037954346</v>
      </c>
      <c r="D304" s="38">
        <f t="shared" si="44"/>
        <v>5.9955052515275238</v>
      </c>
      <c r="E304" s="39">
        <f t="shared" si="37"/>
        <v>0</v>
      </c>
      <c r="F304" s="38">
        <f t="shared" si="38"/>
        <v>5.9955052515275238</v>
      </c>
      <c r="G304" s="38">
        <f t="shared" si="41"/>
        <v>4.1451210496298065</v>
      </c>
      <c r="H304" s="38">
        <f t="shared" si="42"/>
        <v>1.8503842018977172</v>
      </c>
      <c r="I304" s="38">
        <f t="shared" si="39"/>
        <v>365.93171932991368</v>
      </c>
      <c r="J304" s="31"/>
      <c r="K304" s="31"/>
    </row>
    <row r="305" spans="1:11" x14ac:dyDescent="0.25">
      <c r="A305" s="34">
        <f t="shared" si="40"/>
        <v>288</v>
      </c>
      <c r="B305" s="35">
        <f t="shared" si="36"/>
        <v>48956</v>
      </c>
      <c r="C305" s="38">
        <f t="shared" si="43"/>
        <v>365.93171932991368</v>
      </c>
      <c r="D305" s="38">
        <f t="shared" si="44"/>
        <v>5.9955052515275238</v>
      </c>
      <c r="E305" s="39">
        <f t="shared" si="37"/>
        <v>0</v>
      </c>
      <c r="F305" s="38">
        <f t="shared" si="38"/>
        <v>5.9955052515275238</v>
      </c>
      <c r="G305" s="38">
        <f t="shared" si="41"/>
        <v>4.1658466548779556</v>
      </c>
      <c r="H305" s="38">
        <f t="shared" si="42"/>
        <v>1.8296585966495682</v>
      </c>
      <c r="I305" s="38">
        <f t="shared" si="39"/>
        <v>361.76587267503572</v>
      </c>
      <c r="J305" s="31"/>
      <c r="K305" s="31"/>
    </row>
    <row r="306" spans="1:11" x14ac:dyDescent="0.25">
      <c r="A306" s="34">
        <f t="shared" si="40"/>
        <v>289</v>
      </c>
      <c r="B306" s="35">
        <f t="shared" si="36"/>
        <v>48987</v>
      </c>
      <c r="C306" s="38">
        <f t="shared" si="43"/>
        <v>361.76587267503572</v>
      </c>
      <c r="D306" s="38">
        <f t="shared" si="44"/>
        <v>5.9955052515275238</v>
      </c>
      <c r="E306" s="39">
        <f t="shared" si="37"/>
        <v>0</v>
      </c>
      <c r="F306" s="38">
        <f t="shared" si="38"/>
        <v>5.9955052515275238</v>
      </c>
      <c r="G306" s="38">
        <f t="shared" si="41"/>
        <v>4.1866758881523456</v>
      </c>
      <c r="H306" s="38">
        <f t="shared" si="42"/>
        <v>1.8088293633751784</v>
      </c>
      <c r="I306" s="38">
        <f t="shared" si="39"/>
        <v>357.57919678688336</v>
      </c>
      <c r="J306" s="31"/>
      <c r="K306" s="31"/>
    </row>
    <row r="307" spans="1:11" x14ac:dyDescent="0.25">
      <c r="A307" s="34">
        <f t="shared" si="40"/>
        <v>290</v>
      </c>
      <c r="B307" s="35">
        <f t="shared" si="36"/>
        <v>49015</v>
      </c>
      <c r="C307" s="38">
        <f t="shared" si="43"/>
        <v>357.57919678688336</v>
      </c>
      <c r="D307" s="38">
        <f t="shared" si="44"/>
        <v>5.9955052515275238</v>
      </c>
      <c r="E307" s="39">
        <f t="shared" si="37"/>
        <v>0</v>
      </c>
      <c r="F307" s="38">
        <f t="shared" si="38"/>
        <v>5.9955052515275238</v>
      </c>
      <c r="G307" s="38">
        <f t="shared" si="41"/>
        <v>4.2076092675931074</v>
      </c>
      <c r="H307" s="38">
        <f t="shared" si="42"/>
        <v>1.7878959839344166</v>
      </c>
      <c r="I307" s="38">
        <f t="shared" si="39"/>
        <v>353.37158751929024</v>
      </c>
      <c r="J307" s="31"/>
      <c r="K307" s="31"/>
    </row>
    <row r="308" spans="1:11" x14ac:dyDescent="0.25">
      <c r="A308" s="34">
        <f t="shared" si="40"/>
        <v>291</v>
      </c>
      <c r="B308" s="35">
        <f t="shared" si="36"/>
        <v>49046</v>
      </c>
      <c r="C308" s="38">
        <f t="shared" si="43"/>
        <v>353.37158751929024</v>
      </c>
      <c r="D308" s="38">
        <f t="shared" si="44"/>
        <v>5.9955052515275238</v>
      </c>
      <c r="E308" s="39">
        <f t="shared" si="37"/>
        <v>0</v>
      </c>
      <c r="F308" s="38">
        <f t="shared" si="38"/>
        <v>5.9955052515275238</v>
      </c>
      <c r="G308" s="38">
        <f t="shared" si="41"/>
        <v>4.2286473139310727</v>
      </c>
      <c r="H308" s="38">
        <f t="shared" si="42"/>
        <v>1.766857937596451</v>
      </c>
      <c r="I308" s="38">
        <f t="shared" si="39"/>
        <v>349.1429402053592</v>
      </c>
      <c r="J308" s="31"/>
      <c r="K308" s="31"/>
    </row>
    <row r="309" spans="1:11" x14ac:dyDescent="0.25">
      <c r="A309" s="34">
        <f t="shared" si="40"/>
        <v>292</v>
      </c>
      <c r="B309" s="35">
        <f t="shared" si="36"/>
        <v>49076</v>
      </c>
      <c r="C309" s="38">
        <f t="shared" si="43"/>
        <v>349.1429402053592</v>
      </c>
      <c r="D309" s="38">
        <f t="shared" si="44"/>
        <v>5.9955052515275238</v>
      </c>
      <c r="E309" s="39">
        <f t="shared" si="37"/>
        <v>0</v>
      </c>
      <c r="F309" s="38">
        <f t="shared" si="38"/>
        <v>5.9955052515275238</v>
      </c>
      <c r="G309" s="38">
        <f t="shared" si="41"/>
        <v>4.2497905505007276</v>
      </c>
      <c r="H309" s="38">
        <f t="shared" si="42"/>
        <v>1.7457147010267959</v>
      </c>
      <c r="I309" s="38">
        <f t="shared" si="39"/>
        <v>344.89314965485846</v>
      </c>
      <c r="J309" s="31"/>
      <c r="K309" s="31"/>
    </row>
    <row r="310" spans="1:11" x14ac:dyDescent="0.25">
      <c r="A310" s="34">
        <f t="shared" si="40"/>
        <v>293</v>
      </c>
      <c r="B310" s="35">
        <f t="shared" si="36"/>
        <v>49107</v>
      </c>
      <c r="C310" s="38">
        <f t="shared" si="43"/>
        <v>344.89314965485846</v>
      </c>
      <c r="D310" s="38">
        <f t="shared" si="44"/>
        <v>5.9955052515275238</v>
      </c>
      <c r="E310" s="39">
        <f t="shared" si="37"/>
        <v>0</v>
      </c>
      <c r="F310" s="38">
        <f t="shared" si="38"/>
        <v>5.9955052515275238</v>
      </c>
      <c r="G310" s="38">
        <f t="shared" si="41"/>
        <v>4.2710395032532311</v>
      </c>
      <c r="H310" s="38">
        <f t="shared" si="42"/>
        <v>1.7244657482742924</v>
      </c>
      <c r="I310" s="38">
        <f t="shared" si="39"/>
        <v>340.62211015160523</v>
      </c>
      <c r="J310" s="31"/>
      <c r="K310" s="31"/>
    </row>
    <row r="311" spans="1:11" x14ac:dyDescent="0.25">
      <c r="A311" s="34">
        <f t="shared" si="40"/>
        <v>294</v>
      </c>
      <c r="B311" s="35">
        <f t="shared" si="36"/>
        <v>49137</v>
      </c>
      <c r="C311" s="38">
        <f t="shared" si="43"/>
        <v>340.62211015160523</v>
      </c>
      <c r="D311" s="38">
        <f t="shared" si="44"/>
        <v>5.9955052515275238</v>
      </c>
      <c r="E311" s="39">
        <f t="shared" si="37"/>
        <v>0</v>
      </c>
      <c r="F311" s="38">
        <f t="shared" si="38"/>
        <v>5.9955052515275238</v>
      </c>
      <c r="G311" s="38">
        <f t="shared" si="41"/>
        <v>4.2923947007694974</v>
      </c>
      <c r="H311" s="38">
        <f t="shared" si="42"/>
        <v>1.7031105507580262</v>
      </c>
      <c r="I311" s="38">
        <f t="shared" si="39"/>
        <v>336.32971545083575</v>
      </c>
      <c r="J311" s="31"/>
      <c r="K311" s="31"/>
    </row>
    <row r="312" spans="1:11" x14ac:dyDescent="0.25">
      <c r="A312" s="34">
        <f t="shared" si="40"/>
        <v>295</v>
      </c>
      <c r="B312" s="35">
        <f t="shared" si="36"/>
        <v>49168</v>
      </c>
      <c r="C312" s="38">
        <f t="shared" si="43"/>
        <v>336.32971545083575</v>
      </c>
      <c r="D312" s="38">
        <f t="shared" si="44"/>
        <v>5.9955052515275238</v>
      </c>
      <c r="E312" s="39">
        <f t="shared" si="37"/>
        <v>0</v>
      </c>
      <c r="F312" s="38">
        <f t="shared" si="38"/>
        <v>5.9955052515275238</v>
      </c>
      <c r="G312" s="38">
        <f t="shared" si="41"/>
        <v>4.3138566742733451</v>
      </c>
      <c r="H312" s="38">
        <f t="shared" si="42"/>
        <v>1.6816485772541787</v>
      </c>
      <c r="I312" s="38">
        <f t="shared" si="39"/>
        <v>332.01585877656242</v>
      </c>
      <c r="J312" s="31"/>
      <c r="K312" s="31"/>
    </row>
    <row r="313" spans="1:11" x14ac:dyDescent="0.25">
      <c r="A313" s="34">
        <f t="shared" si="40"/>
        <v>296</v>
      </c>
      <c r="B313" s="35">
        <f t="shared" si="36"/>
        <v>49199</v>
      </c>
      <c r="C313" s="38">
        <f t="shared" si="43"/>
        <v>332.01585877656242</v>
      </c>
      <c r="D313" s="38">
        <f t="shared" si="44"/>
        <v>5.9955052515275238</v>
      </c>
      <c r="E313" s="39">
        <f t="shared" si="37"/>
        <v>0</v>
      </c>
      <c r="F313" s="38">
        <f t="shared" si="38"/>
        <v>5.9955052515275238</v>
      </c>
      <c r="G313" s="38">
        <f t="shared" si="41"/>
        <v>4.3354259576447118</v>
      </c>
      <c r="H313" s="38">
        <f t="shared" si="42"/>
        <v>1.6600792938828119</v>
      </c>
      <c r="I313" s="38">
        <f t="shared" si="39"/>
        <v>327.68043281891772</v>
      </c>
      <c r="J313" s="31"/>
      <c r="K313" s="31"/>
    </row>
    <row r="314" spans="1:11" x14ac:dyDescent="0.25">
      <c r="A314" s="34">
        <f t="shared" si="40"/>
        <v>297</v>
      </c>
      <c r="B314" s="35">
        <f t="shared" si="36"/>
        <v>49229</v>
      </c>
      <c r="C314" s="38">
        <f t="shared" si="43"/>
        <v>327.68043281891772</v>
      </c>
      <c r="D314" s="38">
        <f t="shared" si="44"/>
        <v>5.9955052515275238</v>
      </c>
      <c r="E314" s="39">
        <f t="shared" si="37"/>
        <v>0</v>
      </c>
      <c r="F314" s="38">
        <f t="shared" si="38"/>
        <v>5.9955052515275238</v>
      </c>
      <c r="G314" s="38">
        <f t="shared" si="41"/>
        <v>4.3571030874329351</v>
      </c>
      <c r="H314" s="38">
        <f t="shared" si="42"/>
        <v>1.6384021640945885</v>
      </c>
      <c r="I314" s="38">
        <f t="shared" si="39"/>
        <v>323.32332973148476</v>
      </c>
      <c r="J314" s="31"/>
      <c r="K314" s="31"/>
    </row>
    <row r="315" spans="1:11" x14ac:dyDescent="0.25">
      <c r="A315" s="34">
        <f t="shared" si="40"/>
        <v>298</v>
      </c>
      <c r="B315" s="35">
        <f t="shared" si="36"/>
        <v>49260</v>
      </c>
      <c r="C315" s="38">
        <f t="shared" si="43"/>
        <v>323.32332973148476</v>
      </c>
      <c r="D315" s="38">
        <f t="shared" si="44"/>
        <v>5.9955052515275238</v>
      </c>
      <c r="E315" s="39">
        <f t="shared" si="37"/>
        <v>0</v>
      </c>
      <c r="F315" s="38">
        <f t="shared" si="38"/>
        <v>5.9955052515275238</v>
      </c>
      <c r="G315" s="38">
        <f t="shared" si="41"/>
        <v>4.3788886028701004</v>
      </c>
      <c r="H315" s="38">
        <f t="shared" si="42"/>
        <v>1.6166166486574236</v>
      </c>
      <c r="I315" s="38">
        <f t="shared" si="39"/>
        <v>318.94444112861464</v>
      </c>
      <c r="J315" s="31"/>
      <c r="K315" s="31"/>
    </row>
    <row r="316" spans="1:11" x14ac:dyDescent="0.25">
      <c r="A316" s="34">
        <f t="shared" si="40"/>
        <v>299</v>
      </c>
      <c r="B316" s="35">
        <f t="shared" si="36"/>
        <v>49290</v>
      </c>
      <c r="C316" s="38">
        <f t="shared" si="43"/>
        <v>318.94444112861464</v>
      </c>
      <c r="D316" s="38">
        <f t="shared" si="44"/>
        <v>5.9955052515275238</v>
      </c>
      <c r="E316" s="39">
        <f t="shared" si="37"/>
        <v>0</v>
      </c>
      <c r="F316" s="38">
        <f t="shared" si="38"/>
        <v>5.9955052515275238</v>
      </c>
      <c r="G316" s="38">
        <f t="shared" si="41"/>
        <v>4.4007830458844506</v>
      </c>
      <c r="H316" s="38">
        <f t="shared" si="42"/>
        <v>1.5947222056430732</v>
      </c>
      <c r="I316" s="38">
        <f t="shared" si="39"/>
        <v>314.54365808273019</v>
      </c>
      <c r="J316" s="31"/>
      <c r="K316" s="31"/>
    </row>
    <row r="317" spans="1:11" x14ac:dyDescent="0.25">
      <c r="A317" s="34">
        <f t="shared" si="40"/>
        <v>300</v>
      </c>
      <c r="B317" s="35">
        <f t="shared" si="36"/>
        <v>49321</v>
      </c>
      <c r="C317" s="38">
        <f t="shared" si="43"/>
        <v>314.54365808273019</v>
      </c>
      <c r="D317" s="38">
        <f t="shared" si="44"/>
        <v>5.9955052515275238</v>
      </c>
      <c r="E317" s="39">
        <f t="shared" si="37"/>
        <v>0</v>
      </c>
      <c r="F317" s="38">
        <f t="shared" si="38"/>
        <v>5.9955052515275238</v>
      </c>
      <c r="G317" s="38">
        <f t="shared" si="41"/>
        <v>4.4227869611138733</v>
      </c>
      <c r="H317" s="38">
        <f t="shared" si="42"/>
        <v>1.5727182904136507</v>
      </c>
      <c r="I317" s="38">
        <f t="shared" si="39"/>
        <v>310.12087112161629</v>
      </c>
      <c r="J317" s="31"/>
      <c r="K317" s="31"/>
    </row>
    <row r="318" spans="1:11" x14ac:dyDescent="0.25">
      <c r="A318" s="34">
        <f t="shared" si="40"/>
        <v>301</v>
      </c>
      <c r="B318" s="35">
        <f t="shared" si="36"/>
        <v>49352</v>
      </c>
      <c r="C318" s="38">
        <f t="shared" si="43"/>
        <v>310.12087112161629</v>
      </c>
      <c r="D318" s="38">
        <f t="shared" si="44"/>
        <v>5.9955052515275238</v>
      </c>
      <c r="E318" s="39">
        <f t="shared" si="37"/>
        <v>0</v>
      </c>
      <c r="F318" s="38">
        <f t="shared" si="38"/>
        <v>5.9955052515275238</v>
      </c>
      <c r="G318" s="38">
        <f t="shared" si="41"/>
        <v>4.4449008959194423</v>
      </c>
      <c r="H318" s="38">
        <f t="shared" si="42"/>
        <v>1.5506043556080815</v>
      </c>
      <c r="I318" s="38">
        <f t="shared" si="39"/>
        <v>305.67597022569686</v>
      </c>
      <c r="J318" s="31"/>
      <c r="K318" s="31"/>
    </row>
    <row r="319" spans="1:11" x14ac:dyDescent="0.25">
      <c r="A319" s="34">
        <f t="shared" si="40"/>
        <v>302</v>
      </c>
      <c r="B319" s="35">
        <f t="shared" si="36"/>
        <v>49380</v>
      </c>
      <c r="C319" s="38">
        <f t="shared" si="43"/>
        <v>305.67597022569686</v>
      </c>
      <c r="D319" s="38">
        <f t="shared" si="44"/>
        <v>5.9955052515275238</v>
      </c>
      <c r="E319" s="39">
        <f t="shared" si="37"/>
        <v>0</v>
      </c>
      <c r="F319" s="38">
        <f t="shared" si="38"/>
        <v>5.9955052515275238</v>
      </c>
      <c r="G319" s="38">
        <f t="shared" si="41"/>
        <v>4.4671254003990395</v>
      </c>
      <c r="H319" s="38">
        <f t="shared" si="42"/>
        <v>1.5283798511284843</v>
      </c>
      <c r="I319" s="38">
        <f t="shared" si="39"/>
        <v>301.20884482529783</v>
      </c>
      <c r="J319" s="31"/>
      <c r="K319" s="31"/>
    </row>
    <row r="320" spans="1:11" x14ac:dyDescent="0.25">
      <c r="A320" s="34">
        <f t="shared" si="40"/>
        <v>303</v>
      </c>
      <c r="B320" s="35">
        <f t="shared" si="36"/>
        <v>49411</v>
      </c>
      <c r="C320" s="38">
        <f t="shared" si="43"/>
        <v>301.20884482529783</v>
      </c>
      <c r="D320" s="38">
        <f t="shared" si="44"/>
        <v>5.9955052515275238</v>
      </c>
      <c r="E320" s="39">
        <f t="shared" si="37"/>
        <v>0</v>
      </c>
      <c r="F320" s="38">
        <f t="shared" si="38"/>
        <v>5.9955052515275238</v>
      </c>
      <c r="G320" s="38">
        <f t="shared" si="41"/>
        <v>4.4894610274010347</v>
      </c>
      <c r="H320" s="38">
        <f t="shared" si="42"/>
        <v>1.5060442241264891</v>
      </c>
      <c r="I320" s="38">
        <f t="shared" si="39"/>
        <v>296.7193837978968</v>
      </c>
      <c r="J320" s="31"/>
      <c r="K320" s="31"/>
    </row>
    <row r="321" spans="1:11" x14ac:dyDescent="0.25">
      <c r="A321" s="34">
        <f t="shared" si="40"/>
        <v>304</v>
      </c>
      <c r="B321" s="35">
        <f t="shared" si="36"/>
        <v>49441</v>
      </c>
      <c r="C321" s="38">
        <f t="shared" si="43"/>
        <v>296.7193837978968</v>
      </c>
      <c r="D321" s="38">
        <f t="shared" si="44"/>
        <v>5.9955052515275238</v>
      </c>
      <c r="E321" s="39">
        <f t="shared" si="37"/>
        <v>0</v>
      </c>
      <c r="F321" s="38">
        <f t="shared" si="38"/>
        <v>5.9955052515275238</v>
      </c>
      <c r="G321" s="38">
        <f t="shared" si="41"/>
        <v>4.5119083325380398</v>
      </c>
      <c r="H321" s="38">
        <f t="shared" si="42"/>
        <v>1.483596918989484</v>
      </c>
      <c r="I321" s="38">
        <f t="shared" si="39"/>
        <v>292.20747546535875</v>
      </c>
      <c r="J321" s="31"/>
      <c r="K321" s="31"/>
    </row>
    <row r="322" spans="1:11" x14ac:dyDescent="0.25">
      <c r="A322" s="34">
        <f t="shared" si="40"/>
        <v>305</v>
      </c>
      <c r="B322" s="35">
        <f t="shared" si="36"/>
        <v>49472</v>
      </c>
      <c r="C322" s="38">
        <f t="shared" si="43"/>
        <v>292.20747546535875</v>
      </c>
      <c r="D322" s="38">
        <f t="shared" si="44"/>
        <v>5.9955052515275238</v>
      </c>
      <c r="E322" s="39">
        <f t="shared" si="37"/>
        <v>0</v>
      </c>
      <c r="F322" s="38">
        <f t="shared" si="38"/>
        <v>5.9955052515275238</v>
      </c>
      <c r="G322" s="38">
        <f t="shared" si="41"/>
        <v>4.5344678742007298</v>
      </c>
      <c r="H322" s="38">
        <f t="shared" si="42"/>
        <v>1.4610373773267937</v>
      </c>
      <c r="I322" s="38">
        <f t="shared" si="39"/>
        <v>287.67300759115801</v>
      </c>
      <c r="J322" s="31"/>
      <c r="K322" s="31"/>
    </row>
    <row r="323" spans="1:11" x14ac:dyDescent="0.25">
      <c r="A323" s="34">
        <f t="shared" si="40"/>
        <v>306</v>
      </c>
      <c r="B323" s="35">
        <f t="shared" si="36"/>
        <v>49502</v>
      </c>
      <c r="C323" s="38">
        <f t="shared" si="43"/>
        <v>287.67300759115801</v>
      </c>
      <c r="D323" s="38">
        <f t="shared" si="44"/>
        <v>5.9955052515275238</v>
      </c>
      <c r="E323" s="39">
        <f t="shared" si="37"/>
        <v>0</v>
      </c>
      <c r="F323" s="38">
        <f t="shared" si="38"/>
        <v>5.9955052515275238</v>
      </c>
      <c r="G323" s="38">
        <f t="shared" si="41"/>
        <v>4.557140213571734</v>
      </c>
      <c r="H323" s="38">
        <f t="shared" si="42"/>
        <v>1.43836503795579</v>
      </c>
      <c r="I323" s="38">
        <f t="shared" si="39"/>
        <v>283.11586737758626</v>
      </c>
      <c r="J323" s="31"/>
      <c r="K323" s="31"/>
    </row>
    <row r="324" spans="1:11" x14ac:dyDescent="0.25">
      <c r="A324" s="34">
        <f t="shared" si="40"/>
        <v>307</v>
      </c>
      <c r="B324" s="35">
        <f t="shared" si="36"/>
        <v>49533</v>
      </c>
      <c r="C324" s="38">
        <f t="shared" si="43"/>
        <v>283.11586737758626</v>
      </c>
      <c r="D324" s="38">
        <f t="shared" si="44"/>
        <v>5.9955052515275238</v>
      </c>
      <c r="E324" s="39">
        <f t="shared" si="37"/>
        <v>0</v>
      </c>
      <c r="F324" s="38">
        <f t="shared" si="38"/>
        <v>5.9955052515275238</v>
      </c>
      <c r="G324" s="38">
        <f t="shared" si="41"/>
        <v>4.5799259146395928</v>
      </c>
      <c r="H324" s="38">
        <f t="shared" si="42"/>
        <v>1.4155793368879312</v>
      </c>
      <c r="I324" s="38">
        <f t="shared" si="39"/>
        <v>278.53594146294665</v>
      </c>
      <c r="J324" s="31"/>
      <c r="K324" s="31"/>
    </row>
    <row r="325" spans="1:11" x14ac:dyDescent="0.25">
      <c r="A325" s="34">
        <f t="shared" si="40"/>
        <v>308</v>
      </c>
      <c r="B325" s="35">
        <f t="shared" si="36"/>
        <v>49564</v>
      </c>
      <c r="C325" s="38">
        <f t="shared" si="43"/>
        <v>278.53594146294665</v>
      </c>
      <c r="D325" s="38">
        <f t="shared" si="44"/>
        <v>5.9955052515275238</v>
      </c>
      <c r="E325" s="39">
        <f t="shared" si="37"/>
        <v>0</v>
      </c>
      <c r="F325" s="38">
        <f t="shared" si="38"/>
        <v>5.9955052515275238</v>
      </c>
      <c r="G325" s="38">
        <f t="shared" si="41"/>
        <v>4.6028255442127906</v>
      </c>
      <c r="H325" s="38">
        <f t="shared" si="42"/>
        <v>1.3926797073147332</v>
      </c>
      <c r="I325" s="38">
        <f t="shared" si="39"/>
        <v>273.93311591873385</v>
      </c>
      <c r="J325" s="31"/>
      <c r="K325" s="31"/>
    </row>
    <row r="326" spans="1:11" x14ac:dyDescent="0.25">
      <c r="A326" s="34">
        <f t="shared" si="40"/>
        <v>309</v>
      </c>
      <c r="B326" s="35">
        <f t="shared" si="36"/>
        <v>49594</v>
      </c>
      <c r="C326" s="38">
        <f t="shared" si="43"/>
        <v>273.93311591873385</v>
      </c>
      <c r="D326" s="38">
        <f t="shared" si="44"/>
        <v>5.9955052515275238</v>
      </c>
      <c r="E326" s="39">
        <f t="shared" si="37"/>
        <v>0</v>
      </c>
      <c r="F326" s="38">
        <f t="shared" si="38"/>
        <v>5.9955052515275238</v>
      </c>
      <c r="G326" s="38">
        <f t="shared" si="41"/>
        <v>4.6258396719338544</v>
      </c>
      <c r="H326" s="38">
        <f t="shared" si="42"/>
        <v>1.3696655795936692</v>
      </c>
      <c r="I326" s="38">
        <f t="shared" si="39"/>
        <v>269.30727624679997</v>
      </c>
      <c r="J326" s="31"/>
      <c r="K326" s="31"/>
    </row>
    <row r="327" spans="1:11" x14ac:dyDescent="0.25">
      <c r="A327" s="34">
        <f t="shared" si="40"/>
        <v>310</v>
      </c>
      <c r="B327" s="35">
        <f t="shared" si="36"/>
        <v>49625</v>
      </c>
      <c r="C327" s="38">
        <f t="shared" si="43"/>
        <v>269.30727624679997</v>
      </c>
      <c r="D327" s="38">
        <f t="shared" si="44"/>
        <v>5.9955052515275238</v>
      </c>
      <c r="E327" s="39">
        <f t="shared" si="37"/>
        <v>0</v>
      </c>
      <c r="F327" s="38">
        <f t="shared" si="38"/>
        <v>5.9955052515275238</v>
      </c>
      <c r="G327" s="38">
        <f t="shared" si="41"/>
        <v>4.6489688702935243</v>
      </c>
      <c r="H327" s="38">
        <f t="shared" si="42"/>
        <v>1.3465363812339997</v>
      </c>
      <c r="I327" s="38">
        <f t="shared" si="39"/>
        <v>264.65830737650646</v>
      </c>
      <c r="J327" s="31"/>
      <c r="K327" s="31"/>
    </row>
    <row r="328" spans="1:11" x14ac:dyDescent="0.25">
      <c r="A328" s="34">
        <f t="shared" si="40"/>
        <v>311</v>
      </c>
      <c r="B328" s="35">
        <f t="shared" si="36"/>
        <v>49655</v>
      </c>
      <c r="C328" s="38">
        <f t="shared" si="43"/>
        <v>264.65830737650646</v>
      </c>
      <c r="D328" s="38">
        <f t="shared" si="44"/>
        <v>5.9955052515275238</v>
      </c>
      <c r="E328" s="39">
        <f t="shared" si="37"/>
        <v>0</v>
      </c>
      <c r="F328" s="38">
        <f t="shared" si="38"/>
        <v>5.9955052515275238</v>
      </c>
      <c r="G328" s="38">
        <f t="shared" si="41"/>
        <v>4.6722137146449914</v>
      </c>
      <c r="H328" s="38">
        <f t="shared" si="42"/>
        <v>1.3232915368825322</v>
      </c>
      <c r="I328" s="38">
        <f t="shared" si="39"/>
        <v>259.98609366186145</v>
      </c>
      <c r="J328" s="31"/>
      <c r="K328" s="31"/>
    </row>
    <row r="329" spans="1:11" x14ac:dyDescent="0.25">
      <c r="A329" s="34">
        <f t="shared" si="40"/>
        <v>312</v>
      </c>
      <c r="B329" s="35">
        <f t="shared" si="36"/>
        <v>49686</v>
      </c>
      <c r="C329" s="38">
        <f t="shared" si="43"/>
        <v>259.98609366186145</v>
      </c>
      <c r="D329" s="38">
        <f t="shared" si="44"/>
        <v>5.9955052515275238</v>
      </c>
      <c r="E329" s="39">
        <f t="shared" si="37"/>
        <v>0</v>
      </c>
      <c r="F329" s="38">
        <f t="shared" si="38"/>
        <v>5.9955052515275238</v>
      </c>
      <c r="G329" s="38">
        <f t="shared" si="41"/>
        <v>4.6955747832182162</v>
      </c>
      <c r="H329" s="38">
        <f t="shared" si="42"/>
        <v>1.2999304683093071</v>
      </c>
      <c r="I329" s="38">
        <f t="shared" si="39"/>
        <v>255.29051887864324</v>
      </c>
      <c r="J329" s="31"/>
      <c r="K329" s="31"/>
    </row>
    <row r="330" spans="1:11" x14ac:dyDescent="0.25">
      <c r="A330" s="34">
        <f t="shared" si="40"/>
        <v>313</v>
      </c>
      <c r="B330" s="35">
        <f t="shared" si="36"/>
        <v>49717</v>
      </c>
      <c r="C330" s="38">
        <f t="shared" si="43"/>
        <v>255.29051887864324</v>
      </c>
      <c r="D330" s="38">
        <f t="shared" si="44"/>
        <v>5.9955052515275238</v>
      </c>
      <c r="E330" s="39">
        <f t="shared" si="37"/>
        <v>0</v>
      </c>
      <c r="F330" s="38">
        <f t="shared" si="38"/>
        <v>5.9955052515275238</v>
      </c>
      <c r="G330" s="38">
        <f t="shared" si="41"/>
        <v>4.7190526571343074</v>
      </c>
      <c r="H330" s="38">
        <f t="shared" si="42"/>
        <v>1.2764525943932161</v>
      </c>
      <c r="I330" s="38">
        <f t="shared" si="39"/>
        <v>250.57146622150893</v>
      </c>
      <c r="J330" s="31"/>
      <c r="K330" s="31"/>
    </row>
    <row r="331" spans="1:11" x14ac:dyDescent="0.25">
      <c r="A331" s="34">
        <f t="shared" si="40"/>
        <v>314</v>
      </c>
      <c r="B331" s="35">
        <f t="shared" si="36"/>
        <v>49746</v>
      </c>
      <c r="C331" s="38">
        <f t="shared" si="43"/>
        <v>250.57146622150893</v>
      </c>
      <c r="D331" s="38">
        <f t="shared" si="44"/>
        <v>5.9955052515275238</v>
      </c>
      <c r="E331" s="39">
        <f t="shared" si="37"/>
        <v>0</v>
      </c>
      <c r="F331" s="38">
        <f t="shared" si="38"/>
        <v>5.9955052515275238</v>
      </c>
      <c r="G331" s="38">
        <f t="shared" si="41"/>
        <v>4.7426479204199792</v>
      </c>
      <c r="H331" s="38">
        <f t="shared" si="42"/>
        <v>1.2528573311075446</v>
      </c>
      <c r="I331" s="38">
        <f t="shared" si="39"/>
        <v>245.82881830108894</v>
      </c>
      <c r="J331" s="31"/>
      <c r="K331" s="31"/>
    </row>
    <row r="332" spans="1:11" x14ac:dyDescent="0.25">
      <c r="A332" s="34">
        <f t="shared" si="40"/>
        <v>315</v>
      </c>
      <c r="B332" s="35">
        <f t="shared" si="36"/>
        <v>49777</v>
      </c>
      <c r="C332" s="38">
        <f t="shared" si="43"/>
        <v>245.82881830108894</v>
      </c>
      <c r="D332" s="38">
        <f t="shared" si="44"/>
        <v>5.9955052515275238</v>
      </c>
      <c r="E332" s="39">
        <f t="shared" si="37"/>
        <v>0</v>
      </c>
      <c r="F332" s="38">
        <f t="shared" si="38"/>
        <v>5.9955052515275238</v>
      </c>
      <c r="G332" s="38">
        <f t="shared" si="41"/>
        <v>4.766361160022079</v>
      </c>
      <c r="H332" s="38">
        <f t="shared" si="42"/>
        <v>1.2291440915054446</v>
      </c>
      <c r="I332" s="38">
        <f t="shared" si="39"/>
        <v>241.06245714106686</v>
      </c>
      <c r="J332" s="31"/>
      <c r="K332" s="31"/>
    </row>
    <row r="333" spans="1:11" x14ac:dyDescent="0.25">
      <c r="A333" s="34">
        <f t="shared" si="40"/>
        <v>316</v>
      </c>
      <c r="B333" s="35">
        <f t="shared" si="36"/>
        <v>49807</v>
      </c>
      <c r="C333" s="38">
        <f t="shared" si="43"/>
        <v>241.06245714106686</v>
      </c>
      <c r="D333" s="38">
        <f t="shared" si="44"/>
        <v>5.9955052515275238</v>
      </c>
      <c r="E333" s="39">
        <f t="shared" si="37"/>
        <v>0</v>
      </c>
      <c r="F333" s="38">
        <f t="shared" si="38"/>
        <v>5.9955052515275238</v>
      </c>
      <c r="G333" s="38">
        <f t="shared" si="41"/>
        <v>4.7901929658221896</v>
      </c>
      <c r="H333" s="38">
        <f t="shared" si="42"/>
        <v>1.2053122857053342</v>
      </c>
      <c r="I333" s="38">
        <f t="shared" si="39"/>
        <v>236.27226417524466</v>
      </c>
      <c r="J333" s="31"/>
      <c r="K333" s="31"/>
    </row>
    <row r="334" spans="1:11" x14ac:dyDescent="0.25">
      <c r="A334" s="34">
        <f t="shared" si="40"/>
        <v>317</v>
      </c>
      <c r="B334" s="35">
        <f t="shared" si="36"/>
        <v>49838</v>
      </c>
      <c r="C334" s="38">
        <f t="shared" si="43"/>
        <v>236.27226417524466</v>
      </c>
      <c r="D334" s="38">
        <f t="shared" si="44"/>
        <v>5.9955052515275238</v>
      </c>
      <c r="E334" s="39">
        <f t="shared" si="37"/>
        <v>0</v>
      </c>
      <c r="F334" s="38">
        <f t="shared" si="38"/>
        <v>5.9955052515275238</v>
      </c>
      <c r="G334" s="38">
        <f t="shared" si="41"/>
        <v>4.8141439306513005</v>
      </c>
      <c r="H334" s="38">
        <f t="shared" si="42"/>
        <v>1.1813613208762233</v>
      </c>
      <c r="I334" s="38">
        <f t="shared" si="39"/>
        <v>231.45812024459335</v>
      </c>
      <c r="J334" s="31"/>
      <c r="K334" s="31"/>
    </row>
    <row r="335" spans="1:11" x14ac:dyDescent="0.25">
      <c r="A335" s="34">
        <f t="shared" si="40"/>
        <v>318</v>
      </c>
      <c r="B335" s="35">
        <f t="shared" si="36"/>
        <v>49868</v>
      </c>
      <c r="C335" s="38">
        <f t="shared" si="43"/>
        <v>231.45812024459335</v>
      </c>
      <c r="D335" s="38">
        <f t="shared" si="44"/>
        <v>5.9955052515275238</v>
      </c>
      <c r="E335" s="39">
        <f t="shared" si="37"/>
        <v>0</v>
      </c>
      <c r="F335" s="38">
        <f t="shared" si="38"/>
        <v>5.9955052515275238</v>
      </c>
      <c r="G335" s="38">
        <f t="shared" si="41"/>
        <v>4.8382146503045576</v>
      </c>
      <c r="H335" s="38">
        <f t="shared" si="42"/>
        <v>1.1572906012229667</v>
      </c>
      <c r="I335" s="38">
        <f t="shared" si="39"/>
        <v>226.61990559428878</v>
      </c>
      <c r="J335" s="31"/>
      <c r="K335" s="31"/>
    </row>
    <row r="336" spans="1:11" x14ac:dyDescent="0.25">
      <c r="A336" s="34">
        <f t="shared" si="40"/>
        <v>319</v>
      </c>
      <c r="B336" s="35">
        <f t="shared" si="36"/>
        <v>49899</v>
      </c>
      <c r="C336" s="38">
        <f t="shared" si="43"/>
        <v>226.61990559428878</v>
      </c>
      <c r="D336" s="38">
        <f t="shared" si="44"/>
        <v>5.9955052515275238</v>
      </c>
      <c r="E336" s="39">
        <f t="shared" si="37"/>
        <v>0</v>
      </c>
      <c r="F336" s="38">
        <f t="shared" si="38"/>
        <v>5.9955052515275238</v>
      </c>
      <c r="G336" s="38">
        <f t="shared" si="41"/>
        <v>4.8624057235560798</v>
      </c>
      <c r="H336" s="38">
        <f t="shared" si="42"/>
        <v>1.1330995279714438</v>
      </c>
      <c r="I336" s="38">
        <f t="shared" si="39"/>
        <v>221.75749987073272</v>
      </c>
      <c r="J336" s="31"/>
      <c r="K336" s="31"/>
    </row>
    <row r="337" spans="1:11" x14ac:dyDescent="0.25">
      <c r="A337" s="34">
        <f t="shared" si="40"/>
        <v>320</v>
      </c>
      <c r="B337" s="35">
        <f t="shared" si="36"/>
        <v>49930</v>
      </c>
      <c r="C337" s="38">
        <f t="shared" si="43"/>
        <v>221.75749987073272</v>
      </c>
      <c r="D337" s="38">
        <f t="shared" si="44"/>
        <v>5.9955052515275238</v>
      </c>
      <c r="E337" s="39">
        <f t="shared" si="37"/>
        <v>0</v>
      </c>
      <c r="F337" s="38">
        <f t="shared" si="38"/>
        <v>5.9955052515275238</v>
      </c>
      <c r="G337" s="38">
        <f t="shared" si="41"/>
        <v>4.8867177521738601</v>
      </c>
      <c r="H337" s="38">
        <f t="shared" si="42"/>
        <v>1.1087874993536635</v>
      </c>
      <c r="I337" s="38">
        <f t="shared" si="39"/>
        <v>216.87078211855885</v>
      </c>
      <c r="J337" s="31"/>
      <c r="K337" s="31"/>
    </row>
    <row r="338" spans="1:11" x14ac:dyDescent="0.25">
      <c r="A338" s="34">
        <f t="shared" si="40"/>
        <v>321</v>
      </c>
      <c r="B338" s="35">
        <f t="shared" ref="B338:B377" si="45">IF(Pay_Num&lt;&gt;"",DATE(YEAR(Loan_Start),MONTH(Loan_Start)+(Pay_Num)*12/Num_Pmt_Per_Year,DAY(Loan_Start)),"")</f>
        <v>49960</v>
      </c>
      <c r="C338" s="38">
        <f t="shared" si="43"/>
        <v>216.87078211855885</v>
      </c>
      <c r="D338" s="38">
        <f t="shared" si="44"/>
        <v>5.9955052515275238</v>
      </c>
      <c r="E338" s="39">
        <f t="shared" ref="E338:E377" si="46">IF(AND(Pay_Num&lt;&gt;"",Sched_Pay+Scheduled_Extra_Payments&lt;Beg_Bal),Scheduled_Extra_Payments,IF(AND(Pay_Num&lt;&gt;"",Beg_Bal-Sched_Pay&gt;0),Beg_Bal-Sched_Pay,IF(Pay_Num&lt;&gt;"",0,"")))</f>
        <v>0</v>
      </c>
      <c r="F338" s="38">
        <f t="shared" ref="F338:F377" si="47">IF(AND(Pay_Num&lt;&gt;"",Sched_Pay+Extra_Pay&lt;Beg_Bal),Sched_Pay+Extra_Pay,IF(Pay_Num&lt;&gt;"",Beg_Bal,""))</f>
        <v>5.9955052515275238</v>
      </c>
      <c r="G338" s="38">
        <f t="shared" si="41"/>
        <v>4.9111513409347296</v>
      </c>
      <c r="H338" s="38">
        <f t="shared" si="42"/>
        <v>1.0843539105927942</v>
      </c>
      <c r="I338" s="38">
        <f t="shared" ref="I338:I377" si="48">IF(AND(Pay_Num&lt;&gt;"",Sched_Pay+Extra_Pay&lt;Beg_Bal),Beg_Bal-Princ,IF(Pay_Num&lt;&gt;"",0,""))</f>
        <v>211.95963077762411</v>
      </c>
      <c r="J338" s="31"/>
      <c r="K338" s="31"/>
    </row>
    <row r="339" spans="1:11" x14ac:dyDescent="0.25">
      <c r="A339" s="34">
        <f t="shared" ref="A339:A377" si="49">IF(Values_Entered,A338+1,"")</f>
        <v>322</v>
      </c>
      <c r="B339" s="35">
        <f t="shared" si="45"/>
        <v>49991</v>
      </c>
      <c r="C339" s="38">
        <f t="shared" si="43"/>
        <v>211.95963077762411</v>
      </c>
      <c r="D339" s="38">
        <f t="shared" si="44"/>
        <v>5.9955052515275238</v>
      </c>
      <c r="E339" s="39">
        <f t="shared" si="46"/>
        <v>0</v>
      </c>
      <c r="F339" s="38">
        <f t="shared" si="47"/>
        <v>5.9955052515275238</v>
      </c>
      <c r="G339" s="38">
        <f t="shared" ref="G339:G377" si="50">IF(Pay_Num&lt;&gt;"",Total_Pay-Int,"")</f>
        <v>4.9357070976394031</v>
      </c>
      <c r="H339" s="38">
        <f t="shared" ref="H339:H377" si="51">IF(Pay_Num&lt;&gt;"",Beg_Bal*Interest_Rate/Num_Pmt_Per_Year,"")</f>
        <v>1.0597981538881205</v>
      </c>
      <c r="I339" s="38">
        <f t="shared" si="48"/>
        <v>207.0239236799847</v>
      </c>
      <c r="J339" s="31"/>
      <c r="K339" s="31"/>
    </row>
    <row r="340" spans="1:11" x14ac:dyDescent="0.25">
      <c r="A340" s="34">
        <f t="shared" si="49"/>
        <v>323</v>
      </c>
      <c r="B340" s="35">
        <f t="shared" si="45"/>
        <v>50021</v>
      </c>
      <c r="C340" s="38">
        <f t="shared" ref="C340:C377" si="52">IF(Pay_Num&lt;&gt;"",I339,"")</f>
        <v>207.0239236799847</v>
      </c>
      <c r="D340" s="38">
        <f t="shared" ref="D340:D377" si="53">IF(Pay_Num&lt;&gt;"",Scheduled_Monthly_Payment,"")</f>
        <v>5.9955052515275238</v>
      </c>
      <c r="E340" s="39">
        <f t="shared" si="46"/>
        <v>0</v>
      </c>
      <c r="F340" s="38">
        <f t="shared" si="47"/>
        <v>5.9955052515275238</v>
      </c>
      <c r="G340" s="38">
        <f t="shared" si="50"/>
        <v>4.9603856331276006</v>
      </c>
      <c r="H340" s="38">
        <f t="shared" si="51"/>
        <v>1.0351196183999234</v>
      </c>
      <c r="I340" s="38">
        <f t="shared" si="48"/>
        <v>202.0635380468571</v>
      </c>
      <c r="J340" s="31"/>
      <c r="K340" s="31"/>
    </row>
    <row r="341" spans="1:11" x14ac:dyDescent="0.25">
      <c r="A341" s="34">
        <f t="shared" si="49"/>
        <v>324</v>
      </c>
      <c r="B341" s="35">
        <f t="shared" si="45"/>
        <v>50052</v>
      </c>
      <c r="C341" s="38">
        <f t="shared" si="52"/>
        <v>202.0635380468571</v>
      </c>
      <c r="D341" s="38">
        <f t="shared" si="53"/>
        <v>5.9955052515275238</v>
      </c>
      <c r="E341" s="39">
        <f t="shared" si="46"/>
        <v>0</v>
      </c>
      <c r="F341" s="38">
        <f t="shared" si="47"/>
        <v>5.9955052515275238</v>
      </c>
      <c r="G341" s="38">
        <f t="shared" si="50"/>
        <v>4.9851875612932384</v>
      </c>
      <c r="H341" s="38">
        <f t="shared" si="51"/>
        <v>1.0103176902342854</v>
      </c>
      <c r="I341" s="38">
        <f t="shared" si="48"/>
        <v>197.07835048556387</v>
      </c>
      <c r="J341" s="31"/>
      <c r="K341" s="31"/>
    </row>
    <row r="342" spans="1:11" x14ac:dyDescent="0.25">
      <c r="A342" s="34">
        <f t="shared" si="49"/>
        <v>325</v>
      </c>
      <c r="B342" s="35">
        <f t="shared" si="45"/>
        <v>50083</v>
      </c>
      <c r="C342" s="38">
        <f t="shared" si="52"/>
        <v>197.07835048556387</v>
      </c>
      <c r="D342" s="38">
        <f t="shared" si="53"/>
        <v>5.9955052515275238</v>
      </c>
      <c r="E342" s="39">
        <f t="shared" si="46"/>
        <v>0</v>
      </c>
      <c r="F342" s="38">
        <f t="shared" si="47"/>
        <v>5.9955052515275238</v>
      </c>
      <c r="G342" s="38">
        <f t="shared" si="50"/>
        <v>5.0101134990997043</v>
      </c>
      <c r="H342" s="38">
        <f t="shared" si="51"/>
        <v>0.9853917524278194</v>
      </c>
      <c r="I342" s="38">
        <f t="shared" si="48"/>
        <v>192.06823698646417</v>
      </c>
      <c r="J342" s="31"/>
      <c r="K342" s="31"/>
    </row>
    <row r="343" spans="1:11" x14ac:dyDescent="0.25">
      <c r="A343" s="34">
        <f t="shared" si="49"/>
        <v>326</v>
      </c>
      <c r="B343" s="35">
        <f t="shared" si="45"/>
        <v>50111</v>
      </c>
      <c r="C343" s="38">
        <f t="shared" si="52"/>
        <v>192.06823698646417</v>
      </c>
      <c r="D343" s="38">
        <f t="shared" si="53"/>
        <v>5.9955052515275238</v>
      </c>
      <c r="E343" s="39">
        <f t="shared" si="46"/>
        <v>0</v>
      </c>
      <c r="F343" s="38">
        <f t="shared" si="47"/>
        <v>5.9955052515275238</v>
      </c>
      <c r="G343" s="38">
        <f t="shared" si="50"/>
        <v>5.0351640665952031</v>
      </c>
      <c r="H343" s="38">
        <f t="shared" si="51"/>
        <v>0.96034118493232079</v>
      </c>
      <c r="I343" s="38">
        <f t="shared" si="48"/>
        <v>187.03307291986897</v>
      </c>
      <c r="J343" s="31"/>
      <c r="K343" s="31"/>
    </row>
    <row r="344" spans="1:11" x14ac:dyDescent="0.25">
      <c r="A344" s="34">
        <f t="shared" si="49"/>
        <v>327</v>
      </c>
      <c r="B344" s="35">
        <f t="shared" si="45"/>
        <v>50142</v>
      </c>
      <c r="C344" s="38">
        <f t="shared" si="52"/>
        <v>187.03307291986897</v>
      </c>
      <c r="D344" s="38">
        <f t="shared" si="53"/>
        <v>5.9955052515275238</v>
      </c>
      <c r="E344" s="39">
        <f t="shared" si="46"/>
        <v>0</v>
      </c>
      <c r="F344" s="38">
        <f t="shared" si="47"/>
        <v>5.9955052515275238</v>
      </c>
      <c r="G344" s="38">
        <f t="shared" si="50"/>
        <v>5.0603398869281788</v>
      </c>
      <c r="H344" s="38">
        <f t="shared" si="51"/>
        <v>0.93516536459934485</v>
      </c>
      <c r="I344" s="38">
        <f t="shared" si="48"/>
        <v>181.97273303294079</v>
      </c>
      <c r="J344" s="31"/>
      <c r="K344" s="31"/>
    </row>
    <row r="345" spans="1:11" x14ac:dyDescent="0.25">
      <c r="A345" s="34">
        <f t="shared" si="49"/>
        <v>328</v>
      </c>
      <c r="B345" s="35">
        <f t="shared" si="45"/>
        <v>50172</v>
      </c>
      <c r="C345" s="38">
        <f t="shared" si="52"/>
        <v>181.97273303294079</v>
      </c>
      <c r="D345" s="38">
        <f t="shared" si="53"/>
        <v>5.9955052515275238</v>
      </c>
      <c r="E345" s="39">
        <f t="shared" si="46"/>
        <v>0</v>
      </c>
      <c r="F345" s="38">
        <f t="shared" si="47"/>
        <v>5.9955052515275238</v>
      </c>
      <c r="G345" s="38">
        <f t="shared" si="50"/>
        <v>5.0856415863628195</v>
      </c>
      <c r="H345" s="38">
        <f t="shared" si="51"/>
        <v>0.90986366516470396</v>
      </c>
      <c r="I345" s="38">
        <f t="shared" si="48"/>
        <v>176.88709144657798</v>
      </c>
      <c r="J345" s="31"/>
      <c r="K345" s="31"/>
    </row>
    <row r="346" spans="1:11" x14ac:dyDescent="0.25">
      <c r="A346" s="34">
        <f t="shared" si="49"/>
        <v>329</v>
      </c>
      <c r="B346" s="35">
        <f t="shared" si="45"/>
        <v>50203</v>
      </c>
      <c r="C346" s="38">
        <f t="shared" si="52"/>
        <v>176.88709144657798</v>
      </c>
      <c r="D346" s="38">
        <f t="shared" si="53"/>
        <v>5.9955052515275238</v>
      </c>
      <c r="E346" s="39">
        <f t="shared" si="46"/>
        <v>0</v>
      </c>
      <c r="F346" s="38">
        <f t="shared" si="47"/>
        <v>5.9955052515275238</v>
      </c>
      <c r="G346" s="38">
        <f t="shared" si="50"/>
        <v>5.1110697942946341</v>
      </c>
      <c r="H346" s="38">
        <f t="shared" si="51"/>
        <v>0.88443545723288997</v>
      </c>
      <c r="I346" s="38">
        <f t="shared" si="48"/>
        <v>171.77602165228336</v>
      </c>
      <c r="J346" s="31"/>
      <c r="K346" s="31"/>
    </row>
    <row r="347" spans="1:11" x14ac:dyDescent="0.25">
      <c r="A347" s="34">
        <f t="shared" si="49"/>
        <v>330</v>
      </c>
      <c r="B347" s="35">
        <f t="shared" si="45"/>
        <v>50233</v>
      </c>
      <c r="C347" s="38">
        <f t="shared" si="52"/>
        <v>171.77602165228336</v>
      </c>
      <c r="D347" s="38">
        <f t="shared" si="53"/>
        <v>5.9955052515275238</v>
      </c>
      <c r="E347" s="39">
        <f t="shared" si="46"/>
        <v>0</v>
      </c>
      <c r="F347" s="38">
        <f t="shared" si="47"/>
        <v>5.9955052515275238</v>
      </c>
      <c r="G347" s="38">
        <f t="shared" si="50"/>
        <v>5.136625143266107</v>
      </c>
      <c r="H347" s="38">
        <f t="shared" si="51"/>
        <v>0.85888010826141681</v>
      </c>
      <c r="I347" s="38">
        <f t="shared" si="48"/>
        <v>166.63939650901725</v>
      </c>
      <c r="J347" s="31"/>
      <c r="K347" s="31"/>
    </row>
    <row r="348" spans="1:11" x14ac:dyDescent="0.25">
      <c r="A348" s="34">
        <f t="shared" si="49"/>
        <v>331</v>
      </c>
      <c r="B348" s="35">
        <f t="shared" si="45"/>
        <v>50264</v>
      </c>
      <c r="C348" s="38">
        <f t="shared" si="52"/>
        <v>166.63939650901725</v>
      </c>
      <c r="D348" s="38">
        <f t="shared" si="53"/>
        <v>5.9955052515275238</v>
      </c>
      <c r="E348" s="39">
        <f t="shared" si="46"/>
        <v>0</v>
      </c>
      <c r="F348" s="38">
        <f t="shared" si="47"/>
        <v>5.9955052515275238</v>
      </c>
      <c r="G348" s="38">
        <f t="shared" si="50"/>
        <v>5.1623082689824376</v>
      </c>
      <c r="H348" s="38">
        <f t="shared" si="51"/>
        <v>0.83319698254508623</v>
      </c>
      <c r="I348" s="38">
        <f t="shared" si="48"/>
        <v>161.47708824003482</v>
      </c>
      <c r="J348" s="31"/>
      <c r="K348" s="31"/>
    </row>
    <row r="349" spans="1:11" x14ac:dyDescent="0.25">
      <c r="A349" s="34">
        <f t="shared" si="49"/>
        <v>332</v>
      </c>
      <c r="B349" s="35">
        <f t="shared" si="45"/>
        <v>50295</v>
      </c>
      <c r="C349" s="38">
        <f t="shared" si="52"/>
        <v>161.47708824003482</v>
      </c>
      <c r="D349" s="38">
        <f t="shared" si="53"/>
        <v>5.9955052515275238</v>
      </c>
      <c r="E349" s="39">
        <f t="shared" si="46"/>
        <v>0</v>
      </c>
      <c r="F349" s="38">
        <f t="shared" si="47"/>
        <v>5.9955052515275238</v>
      </c>
      <c r="G349" s="38">
        <f t="shared" si="50"/>
        <v>5.1881198103273496</v>
      </c>
      <c r="H349" s="38">
        <f t="shared" si="51"/>
        <v>0.80738544120017408</v>
      </c>
      <c r="I349" s="38">
        <f t="shared" si="48"/>
        <v>156.28896842970747</v>
      </c>
      <c r="J349" s="31"/>
      <c r="K349" s="31"/>
    </row>
    <row r="350" spans="1:11" x14ac:dyDescent="0.25">
      <c r="A350" s="34">
        <f t="shared" si="49"/>
        <v>333</v>
      </c>
      <c r="B350" s="35">
        <f t="shared" si="45"/>
        <v>50325</v>
      </c>
      <c r="C350" s="38">
        <f t="shared" si="52"/>
        <v>156.28896842970747</v>
      </c>
      <c r="D350" s="38">
        <f t="shared" si="53"/>
        <v>5.9955052515275238</v>
      </c>
      <c r="E350" s="39">
        <f t="shared" si="46"/>
        <v>0</v>
      </c>
      <c r="F350" s="38">
        <f t="shared" si="47"/>
        <v>5.9955052515275238</v>
      </c>
      <c r="G350" s="38">
        <f t="shared" si="50"/>
        <v>5.2140604093789866</v>
      </c>
      <c r="H350" s="38">
        <f t="shared" si="51"/>
        <v>0.78144484214853727</v>
      </c>
      <c r="I350" s="38">
        <f t="shared" si="48"/>
        <v>151.07490802032848</v>
      </c>
      <c r="J350" s="31"/>
      <c r="K350" s="31"/>
    </row>
    <row r="351" spans="1:11" x14ac:dyDescent="0.25">
      <c r="A351" s="34">
        <f t="shared" si="49"/>
        <v>334</v>
      </c>
      <c r="B351" s="35">
        <f t="shared" si="45"/>
        <v>50356</v>
      </c>
      <c r="C351" s="38">
        <f t="shared" si="52"/>
        <v>151.07490802032848</v>
      </c>
      <c r="D351" s="38">
        <f t="shared" si="53"/>
        <v>5.9955052515275238</v>
      </c>
      <c r="E351" s="39">
        <f t="shared" si="46"/>
        <v>0</v>
      </c>
      <c r="F351" s="38">
        <f t="shared" si="47"/>
        <v>5.9955052515275238</v>
      </c>
      <c r="G351" s="38">
        <f t="shared" si="50"/>
        <v>5.2401307114258815</v>
      </c>
      <c r="H351" s="38">
        <f t="shared" si="51"/>
        <v>0.7553745401016424</v>
      </c>
      <c r="I351" s="38">
        <f t="shared" si="48"/>
        <v>145.8347773089026</v>
      </c>
      <c r="J351" s="31"/>
      <c r="K351" s="31"/>
    </row>
    <row r="352" spans="1:11" x14ac:dyDescent="0.25">
      <c r="A352" s="34">
        <f t="shared" si="49"/>
        <v>335</v>
      </c>
      <c r="B352" s="35">
        <f t="shared" si="45"/>
        <v>50386</v>
      </c>
      <c r="C352" s="38">
        <f t="shared" si="52"/>
        <v>145.8347773089026</v>
      </c>
      <c r="D352" s="38">
        <f t="shared" si="53"/>
        <v>5.9955052515275238</v>
      </c>
      <c r="E352" s="39">
        <f t="shared" si="46"/>
        <v>0</v>
      </c>
      <c r="F352" s="38">
        <f t="shared" si="47"/>
        <v>5.9955052515275238</v>
      </c>
      <c r="G352" s="38">
        <f t="shared" si="50"/>
        <v>5.266331364983011</v>
      </c>
      <c r="H352" s="38">
        <f t="shared" si="51"/>
        <v>0.72917388654451287</v>
      </c>
      <c r="I352" s="38">
        <f t="shared" si="48"/>
        <v>140.56844594391958</v>
      </c>
      <c r="J352" s="31"/>
      <c r="K352" s="31"/>
    </row>
    <row r="353" spans="1:11" x14ac:dyDescent="0.25">
      <c r="A353" s="34">
        <f t="shared" si="49"/>
        <v>336</v>
      </c>
      <c r="B353" s="35">
        <f t="shared" si="45"/>
        <v>50417</v>
      </c>
      <c r="C353" s="38">
        <f t="shared" si="52"/>
        <v>140.56844594391958</v>
      </c>
      <c r="D353" s="38">
        <f t="shared" si="53"/>
        <v>5.9955052515275238</v>
      </c>
      <c r="E353" s="39">
        <f t="shared" si="46"/>
        <v>0</v>
      </c>
      <c r="F353" s="38">
        <f t="shared" si="47"/>
        <v>5.9955052515275238</v>
      </c>
      <c r="G353" s="38">
        <f t="shared" si="50"/>
        <v>5.2926630218079262</v>
      </c>
      <c r="H353" s="38">
        <f t="shared" si="51"/>
        <v>0.70284222971959787</v>
      </c>
      <c r="I353" s="38">
        <f t="shared" si="48"/>
        <v>135.27578292211166</v>
      </c>
      <c r="J353" s="31"/>
      <c r="K353" s="31"/>
    </row>
    <row r="354" spans="1:11" x14ac:dyDescent="0.25">
      <c r="A354" s="34">
        <f t="shared" si="49"/>
        <v>337</v>
      </c>
      <c r="B354" s="35">
        <f t="shared" si="45"/>
        <v>50448</v>
      </c>
      <c r="C354" s="38">
        <f t="shared" si="52"/>
        <v>135.27578292211166</v>
      </c>
      <c r="D354" s="38">
        <f t="shared" si="53"/>
        <v>5.9955052515275238</v>
      </c>
      <c r="E354" s="39">
        <f t="shared" si="46"/>
        <v>0</v>
      </c>
      <c r="F354" s="38">
        <f t="shared" si="47"/>
        <v>5.9955052515275238</v>
      </c>
      <c r="G354" s="38">
        <f t="shared" si="50"/>
        <v>5.3191263369169652</v>
      </c>
      <c r="H354" s="38">
        <f t="shared" si="51"/>
        <v>0.67637891461055821</v>
      </c>
      <c r="I354" s="38">
        <f t="shared" si="48"/>
        <v>129.95665658519471</v>
      </c>
      <c r="J354" s="31"/>
      <c r="K354" s="31"/>
    </row>
    <row r="355" spans="1:11" x14ac:dyDescent="0.25">
      <c r="A355" s="34">
        <f t="shared" si="49"/>
        <v>338</v>
      </c>
      <c r="B355" s="35">
        <f t="shared" si="45"/>
        <v>50476</v>
      </c>
      <c r="C355" s="38">
        <f t="shared" si="52"/>
        <v>129.95665658519471</v>
      </c>
      <c r="D355" s="38">
        <f t="shared" si="53"/>
        <v>5.9955052515275238</v>
      </c>
      <c r="E355" s="39">
        <f t="shared" si="46"/>
        <v>0</v>
      </c>
      <c r="F355" s="38">
        <f t="shared" si="47"/>
        <v>5.9955052515275238</v>
      </c>
      <c r="G355" s="38">
        <f t="shared" si="50"/>
        <v>5.3457219686015502</v>
      </c>
      <c r="H355" s="38">
        <f t="shared" si="51"/>
        <v>0.64978328292597354</v>
      </c>
      <c r="I355" s="38">
        <f t="shared" si="48"/>
        <v>124.61093461659316</v>
      </c>
      <c r="J355" s="31"/>
      <c r="K355" s="31"/>
    </row>
    <row r="356" spans="1:11" x14ac:dyDescent="0.25">
      <c r="A356" s="34">
        <f t="shared" si="49"/>
        <v>339</v>
      </c>
      <c r="B356" s="35">
        <f t="shared" si="45"/>
        <v>50507</v>
      </c>
      <c r="C356" s="38">
        <f t="shared" si="52"/>
        <v>124.61093461659316</v>
      </c>
      <c r="D356" s="38">
        <f t="shared" si="53"/>
        <v>5.9955052515275238</v>
      </c>
      <c r="E356" s="39">
        <f t="shared" si="46"/>
        <v>0</v>
      </c>
      <c r="F356" s="38">
        <f t="shared" si="47"/>
        <v>5.9955052515275238</v>
      </c>
      <c r="G356" s="38">
        <f t="shared" si="50"/>
        <v>5.3724505784445578</v>
      </c>
      <c r="H356" s="38">
        <f t="shared" si="51"/>
        <v>0.62305467308296569</v>
      </c>
      <c r="I356" s="38">
        <f t="shared" si="48"/>
        <v>119.2384840381486</v>
      </c>
      <c r="J356" s="31"/>
      <c r="K356" s="31"/>
    </row>
    <row r="357" spans="1:11" x14ac:dyDescent="0.25">
      <c r="A357" s="34">
        <f t="shared" si="49"/>
        <v>340</v>
      </c>
      <c r="B357" s="35">
        <f t="shared" si="45"/>
        <v>50537</v>
      </c>
      <c r="C357" s="38">
        <f t="shared" si="52"/>
        <v>119.2384840381486</v>
      </c>
      <c r="D357" s="38">
        <f t="shared" si="53"/>
        <v>5.9955052515275238</v>
      </c>
      <c r="E357" s="39">
        <f t="shared" si="46"/>
        <v>0</v>
      </c>
      <c r="F357" s="38">
        <f t="shared" si="47"/>
        <v>5.9955052515275238</v>
      </c>
      <c r="G357" s="38">
        <f t="shared" si="50"/>
        <v>5.3993128313367809</v>
      </c>
      <c r="H357" s="38">
        <f t="shared" si="51"/>
        <v>0.59619242019074303</v>
      </c>
      <c r="I357" s="38">
        <f t="shared" si="48"/>
        <v>113.83917120681181</v>
      </c>
      <c r="J357" s="31"/>
      <c r="K357" s="31"/>
    </row>
    <row r="358" spans="1:11" x14ac:dyDescent="0.25">
      <c r="A358" s="34">
        <f t="shared" si="49"/>
        <v>341</v>
      </c>
      <c r="B358" s="35">
        <f t="shared" si="45"/>
        <v>50568</v>
      </c>
      <c r="C358" s="38">
        <f t="shared" si="52"/>
        <v>113.83917120681181</v>
      </c>
      <c r="D358" s="38">
        <f t="shared" si="53"/>
        <v>5.9955052515275238</v>
      </c>
      <c r="E358" s="39">
        <f t="shared" si="46"/>
        <v>0</v>
      </c>
      <c r="F358" s="38">
        <f t="shared" si="47"/>
        <v>5.9955052515275238</v>
      </c>
      <c r="G358" s="38">
        <f t="shared" si="50"/>
        <v>5.4263093954934645</v>
      </c>
      <c r="H358" s="38">
        <f t="shared" si="51"/>
        <v>0.56919585603405898</v>
      </c>
      <c r="I358" s="38">
        <f t="shared" si="48"/>
        <v>108.41286181131835</v>
      </c>
      <c r="J358" s="31"/>
      <c r="K358" s="31"/>
    </row>
    <row r="359" spans="1:11" x14ac:dyDescent="0.25">
      <c r="A359" s="34">
        <f t="shared" si="49"/>
        <v>342</v>
      </c>
      <c r="B359" s="35">
        <f t="shared" si="45"/>
        <v>50598</v>
      </c>
      <c r="C359" s="38">
        <f t="shared" si="52"/>
        <v>108.41286181131835</v>
      </c>
      <c r="D359" s="38">
        <f t="shared" si="53"/>
        <v>5.9955052515275238</v>
      </c>
      <c r="E359" s="39">
        <f t="shared" si="46"/>
        <v>0</v>
      </c>
      <c r="F359" s="38">
        <f t="shared" si="47"/>
        <v>5.9955052515275238</v>
      </c>
      <c r="G359" s="38">
        <f t="shared" si="50"/>
        <v>5.453440942470932</v>
      </c>
      <c r="H359" s="38">
        <f t="shared" si="51"/>
        <v>0.54206430905659175</v>
      </c>
      <c r="I359" s="38">
        <f t="shared" si="48"/>
        <v>102.95942086884742</v>
      </c>
      <c r="J359" s="31"/>
      <c r="K359" s="31"/>
    </row>
    <row r="360" spans="1:11" x14ac:dyDescent="0.25">
      <c r="A360" s="34">
        <f t="shared" si="49"/>
        <v>343</v>
      </c>
      <c r="B360" s="35">
        <f t="shared" si="45"/>
        <v>50629</v>
      </c>
      <c r="C360" s="38">
        <f t="shared" si="52"/>
        <v>102.95942086884742</v>
      </c>
      <c r="D360" s="38">
        <f t="shared" si="53"/>
        <v>5.9955052515275238</v>
      </c>
      <c r="E360" s="39">
        <f t="shared" si="46"/>
        <v>0</v>
      </c>
      <c r="F360" s="38">
        <f t="shared" si="47"/>
        <v>5.9955052515275238</v>
      </c>
      <c r="G360" s="38">
        <f t="shared" si="50"/>
        <v>5.4807081471832868</v>
      </c>
      <c r="H360" s="38">
        <f t="shared" si="51"/>
        <v>0.51479710434423709</v>
      </c>
      <c r="I360" s="38">
        <f t="shared" si="48"/>
        <v>97.478712721664124</v>
      </c>
      <c r="J360" s="31"/>
      <c r="K360" s="31"/>
    </row>
    <row r="361" spans="1:11" x14ac:dyDescent="0.25">
      <c r="A361" s="34">
        <f t="shared" si="49"/>
        <v>344</v>
      </c>
      <c r="B361" s="35">
        <f t="shared" si="45"/>
        <v>50660</v>
      </c>
      <c r="C361" s="38">
        <f t="shared" si="52"/>
        <v>97.478712721664124</v>
      </c>
      <c r="D361" s="38">
        <f t="shared" si="53"/>
        <v>5.9955052515275238</v>
      </c>
      <c r="E361" s="39">
        <f t="shared" si="46"/>
        <v>0</v>
      </c>
      <c r="F361" s="38">
        <f t="shared" si="47"/>
        <v>5.9955052515275238</v>
      </c>
      <c r="G361" s="38">
        <f t="shared" si="50"/>
        <v>5.5081116879192029</v>
      </c>
      <c r="H361" s="38">
        <f t="shared" si="51"/>
        <v>0.48739356360832059</v>
      </c>
      <c r="I361" s="38">
        <f t="shared" si="48"/>
        <v>91.970601033744927</v>
      </c>
      <c r="J361" s="31"/>
      <c r="K361" s="31"/>
    </row>
    <row r="362" spans="1:11" x14ac:dyDescent="0.25">
      <c r="A362" s="34">
        <f t="shared" si="49"/>
        <v>345</v>
      </c>
      <c r="B362" s="35">
        <f t="shared" si="45"/>
        <v>50690</v>
      </c>
      <c r="C362" s="38">
        <f t="shared" si="52"/>
        <v>91.970601033744927</v>
      </c>
      <c r="D362" s="38">
        <f t="shared" si="53"/>
        <v>5.9955052515275238</v>
      </c>
      <c r="E362" s="39">
        <f t="shared" si="46"/>
        <v>0</v>
      </c>
      <c r="F362" s="38">
        <f t="shared" si="47"/>
        <v>5.9955052515275238</v>
      </c>
      <c r="G362" s="38">
        <f t="shared" si="50"/>
        <v>5.5356522463587989</v>
      </c>
      <c r="H362" s="38">
        <f t="shared" si="51"/>
        <v>0.45985300516872463</v>
      </c>
      <c r="I362" s="38">
        <f t="shared" si="48"/>
        <v>86.434948787386134</v>
      </c>
      <c r="J362" s="31"/>
      <c r="K362" s="31"/>
    </row>
    <row r="363" spans="1:11" x14ac:dyDescent="0.25">
      <c r="A363" s="34">
        <f t="shared" si="49"/>
        <v>346</v>
      </c>
      <c r="B363" s="35">
        <f t="shared" si="45"/>
        <v>50721</v>
      </c>
      <c r="C363" s="38">
        <f t="shared" si="52"/>
        <v>86.434948787386134</v>
      </c>
      <c r="D363" s="38">
        <f t="shared" si="53"/>
        <v>5.9955052515275238</v>
      </c>
      <c r="E363" s="39">
        <f t="shared" si="46"/>
        <v>0</v>
      </c>
      <c r="F363" s="38">
        <f t="shared" si="47"/>
        <v>5.9955052515275238</v>
      </c>
      <c r="G363" s="38">
        <f t="shared" si="50"/>
        <v>5.5633305075905932</v>
      </c>
      <c r="H363" s="38">
        <f t="shared" si="51"/>
        <v>0.43217474393693062</v>
      </c>
      <c r="I363" s="38">
        <f t="shared" si="48"/>
        <v>80.871618279795541</v>
      </c>
      <c r="J363" s="31"/>
      <c r="K363" s="31"/>
    </row>
    <row r="364" spans="1:11" x14ac:dyDescent="0.25">
      <c r="A364" s="34">
        <f t="shared" si="49"/>
        <v>347</v>
      </c>
      <c r="B364" s="35">
        <f t="shared" si="45"/>
        <v>50751</v>
      </c>
      <c r="C364" s="38">
        <f t="shared" si="52"/>
        <v>80.871618279795541</v>
      </c>
      <c r="D364" s="38">
        <f t="shared" si="53"/>
        <v>5.9955052515275238</v>
      </c>
      <c r="E364" s="39">
        <f t="shared" si="46"/>
        <v>0</v>
      </c>
      <c r="F364" s="38">
        <f t="shared" si="47"/>
        <v>5.9955052515275238</v>
      </c>
      <c r="G364" s="38">
        <f t="shared" si="50"/>
        <v>5.5911471601285463</v>
      </c>
      <c r="H364" s="38">
        <f t="shared" si="51"/>
        <v>0.40435809139897771</v>
      </c>
      <c r="I364" s="38">
        <f t="shared" si="48"/>
        <v>75.280471119666998</v>
      </c>
      <c r="J364" s="31"/>
      <c r="K364" s="31"/>
    </row>
    <row r="365" spans="1:11" x14ac:dyDescent="0.25">
      <c r="A365" s="34">
        <f t="shared" si="49"/>
        <v>348</v>
      </c>
      <c r="B365" s="35">
        <f t="shared" si="45"/>
        <v>50782</v>
      </c>
      <c r="C365" s="38">
        <f t="shared" si="52"/>
        <v>75.280471119666998</v>
      </c>
      <c r="D365" s="38">
        <f t="shared" si="53"/>
        <v>5.9955052515275238</v>
      </c>
      <c r="E365" s="39">
        <f t="shared" si="46"/>
        <v>0</v>
      </c>
      <c r="F365" s="38">
        <f t="shared" si="47"/>
        <v>5.9955052515275238</v>
      </c>
      <c r="G365" s="38">
        <f t="shared" si="50"/>
        <v>5.6191028959291884</v>
      </c>
      <c r="H365" s="38">
        <f t="shared" si="51"/>
        <v>0.37640235559833496</v>
      </c>
      <c r="I365" s="38">
        <f t="shared" si="48"/>
        <v>69.66136822373781</v>
      </c>
      <c r="J365" s="31"/>
      <c r="K365" s="31"/>
    </row>
    <row r="366" spans="1:11" x14ac:dyDescent="0.25">
      <c r="A366" s="34">
        <f t="shared" si="49"/>
        <v>349</v>
      </c>
      <c r="B366" s="35">
        <f t="shared" si="45"/>
        <v>50813</v>
      </c>
      <c r="C366" s="38">
        <f t="shared" si="52"/>
        <v>69.66136822373781</v>
      </c>
      <c r="D366" s="38">
        <f t="shared" si="53"/>
        <v>5.9955052515275238</v>
      </c>
      <c r="E366" s="39">
        <f t="shared" si="46"/>
        <v>0</v>
      </c>
      <c r="F366" s="38">
        <f t="shared" si="47"/>
        <v>5.9955052515275238</v>
      </c>
      <c r="G366" s="38">
        <f t="shared" si="50"/>
        <v>5.6471984104088344</v>
      </c>
      <c r="H366" s="38">
        <f t="shared" si="51"/>
        <v>0.34830684111868909</v>
      </c>
      <c r="I366" s="38">
        <f t="shared" si="48"/>
        <v>64.014169813328976</v>
      </c>
      <c r="J366" s="31"/>
      <c r="K366" s="31"/>
    </row>
    <row r="367" spans="1:11" x14ac:dyDescent="0.25">
      <c r="A367" s="34">
        <f t="shared" si="49"/>
        <v>350</v>
      </c>
      <c r="B367" s="35">
        <f t="shared" si="45"/>
        <v>50841</v>
      </c>
      <c r="C367" s="38">
        <f t="shared" si="52"/>
        <v>64.014169813328976</v>
      </c>
      <c r="D367" s="38">
        <f t="shared" si="53"/>
        <v>5.9955052515275238</v>
      </c>
      <c r="E367" s="39">
        <f t="shared" si="46"/>
        <v>0</v>
      </c>
      <c r="F367" s="38">
        <f t="shared" si="47"/>
        <v>5.9955052515275238</v>
      </c>
      <c r="G367" s="38">
        <f t="shared" si="50"/>
        <v>5.6754344024608789</v>
      </c>
      <c r="H367" s="38">
        <f t="shared" si="51"/>
        <v>0.3200708490666449</v>
      </c>
      <c r="I367" s="38">
        <f t="shared" si="48"/>
        <v>58.338735410868097</v>
      </c>
      <c r="J367" s="31"/>
      <c r="K367" s="31"/>
    </row>
    <row r="368" spans="1:11" x14ac:dyDescent="0.25">
      <c r="A368" s="34">
        <f t="shared" si="49"/>
        <v>351</v>
      </c>
      <c r="B368" s="35">
        <f t="shared" si="45"/>
        <v>50872</v>
      </c>
      <c r="C368" s="38">
        <f t="shared" si="52"/>
        <v>58.338735410868097</v>
      </c>
      <c r="D368" s="38">
        <f t="shared" si="53"/>
        <v>5.9955052515275238</v>
      </c>
      <c r="E368" s="39">
        <f t="shared" si="46"/>
        <v>0</v>
      </c>
      <c r="F368" s="38">
        <f t="shared" si="47"/>
        <v>5.9955052515275238</v>
      </c>
      <c r="G368" s="38">
        <f t="shared" si="50"/>
        <v>5.7038115744731837</v>
      </c>
      <c r="H368" s="38">
        <f t="shared" si="51"/>
        <v>0.29169367705434046</v>
      </c>
      <c r="I368" s="38">
        <f t="shared" si="48"/>
        <v>52.634923836394911</v>
      </c>
      <c r="J368" s="31"/>
      <c r="K368" s="31"/>
    </row>
    <row r="369" spans="1:11" x14ac:dyDescent="0.25">
      <c r="A369" s="34">
        <f t="shared" si="49"/>
        <v>352</v>
      </c>
      <c r="B369" s="35">
        <f t="shared" si="45"/>
        <v>50902</v>
      </c>
      <c r="C369" s="38">
        <f t="shared" si="52"/>
        <v>52.634923836394911</v>
      </c>
      <c r="D369" s="38">
        <f t="shared" si="53"/>
        <v>5.9955052515275238</v>
      </c>
      <c r="E369" s="39">
        <f t="shared" si="46"/>
        <v>0</v>
      </c>
      <c r="F369" s="38">
        <f t="shared" si="47"/>
        <v>5.9955052515275238</v>
      </c>
      <c r="G369" s="38">
        <f t="shared" si="50"/>
        <v>5.7323306323455494</v>
      </c>
      <c r="H369" s="38">
        <f t="shared" si="51"/>
        <v>0.26317461918197455</v>
      </c>
      <c r="I369" s="38">
        <f t="shared" si="48"/>
        <v>46.90259320404936</v>
      </c>
      <c r="J369" s="31"/>
      <c r="K369" s="31"/>
    </row>
    <row r="370" spans="1:11" x14ac:dyDescent="0.25">
      <c r="A370" s="34">
        <f t="shared" si="49"/>
        <v>353</v>
      </c>
      <c r="B370" s="35">
        <f t="shared" si="45"/>
        <v>50933</v>
      </c>
      <c r="C370" s="38">
        <f t="shared" si="52"/>
        <v>46.90259320404936</v>
      </c>
      <c r="D370" s="38">
        <f t="shared" si="53"/>
        <v>5.9955052515275238</v>
      </c>
      <c r="E370" s="39">
        <f t="shared" si="46"/>
        <v>0</v>
      </c>
      <c r="F370" s="38">
        <f t="shared" si="47"/>
        <v>5.9955052515275238</v>
      </c>
      <c r="G370" s="38">
        <f t="shared" si="50"/>
        <v>5.7609922855072773</v>
      </c>
      <c r="H370" s="38">
        <f t="shared" si="51"/>
        <v>0.23451296602024677</v>
      </c>
      <c r="I370" s="38">
        <f t="shared" si="48"/>
        <v>41.141600918542082</v>
      </c>
      <c r="J370" s="31"/>
      <c r="K370" s="31"/>
    </row>
    <row r="371" spans="1:11" x14ac:dyDescent="0.25">
      <c r="A371" s="34">
        <f t="shared" si="49"/>
        <v>354</v>
      </c>
      <c r="B371" s="35">
        <f t="shared" si="45"/>
        <v>50963</v>
      </c>
      <c r="C371" s="38">
        <f t="shared" si="52"/>
        <v>41.141600918542082</v>
      </c>
      <c r="D371" s="38">
        <f t="shared" si="53"/>
        <v>5.9955052515275238</v>
      </c>
      <c r="E371" s="39">
        <f t="shared" si="46"/>
        <v>0</v>
      </c>
      <c r="F371" s="38">
        <f t="shared" si="47"/>
        <v>5.9955052515275238</v>
      </c>
      <c r="G371" s="38">
        <f t="shared" si="50"/>
        <v>5.7897972469348131</v>
      </c>
      <c r="H371" s="38">
        <f t="shared" si="51"/>
        <v>0.20570800459271041</v>
      </c>
      <c r="I371" s="38">
        <f t="shared" si="48"/>
        <v>35.351803671607271</v>
      </c>
      <c r="J371" s="31"/>
      <c r="K371" s="31"/>
    </row>
    <row r="372" spans="1:11" x14ac:dyDescent="0.25">
      <c r="A372" s="34">
        <f t="shared" si="49"/>
        <v>355</v>
      </c>
      <c r="B372" s="35">
        <f t="shared" si="45"/>
        <v>50994</v>
      </c>
      <c r="C372" s="38">
        <f t="shared" si="52"/>
        <v>35.351803671607271</v>
      </c>
      <c r="D372" s="38">
        <f t="shared" si="53"/>
        <v>5.9955052515275238</v>
      </c>
      <c r="E372" s="39">
        <f t="shared" si="46"/>
        <v>0</v>
      </c>
      <c r="F372" s="38">
        <f t="shared" si="47"/>
        <v>5.9955052515275238</v>
      </c>
      <c r="G372" s="38">
        <f t="shared" si="50"/>
        <v>5.8187462331694872</v>
      </c>
      <c r="H372" s="38">
        <f t="shared" si="51"/>
        <v>0.17675901835803634</v>
      </c>
      <c r="I372" s="38">
        <f t="shared" si="48"/>
        <v>29.533057438437783</v>
      </c>
      <c r="J372" s="31"/>
      <c r="K372" s="31"/>
    </row>
    <row r="373" spans="1:11" x14ac:dyDescent="0.25">
      <c r="A373" s="34">
        <f t="shared" si="49"/>
        <v>356</v>
      </c>
      <c r="B373" s="35">
        <f t="shared" si="45"/>
        <v>51025</v>
      </c>
      <c r="C373" s="38">
        <f t="shared" si="52"/>
        <v>29.533057438437783</v>
      </c>
      <c r="D373" s="38">
        <f t="shared" si="53"/>
        <v>5.9955052515275238</v>
      </c>
      <c r="E373" s="39">
        <f t="shared" si="46"/>
        <v>0</v>
      </c>
      <c r="F373" s="38">
        <f t="shared" si="47"/>
        <v>5.9955052515275238</v>
      </c>
      <c r="G373" s="38">
        <f t="shared" si="50"/>
        <v>5.8478399643353347</v>
      </c>
      <c r="H373" s="38">
        <f t="shared" si="51"/>
        <v>0.14766528719218891</v>
      </c>
      <c r="I373" s="38">
        <f t="shared" si="48"/>
        <v>23.685217474102448</v>
      </c>
      <c r="J373" s="31"/>
      <c r="K373" s="31"/>
    </row>
    <row r="374" spans="1:11" x14ac:dyDescent="0.25">
      <c r="A374" s="34">
        <f t="shared" si="49"/>
        <v>357</v>
      </c>
      <c r="B374" s="35">
        <f t="shared" si="45"/>
        <v>51055</v>
      </c>
      <c r="C374" s="38">
        <f t="shared" si="52"/>
        <v>23.685217474102448</v>
      </c>
      <c r="D374" s="38">
        <f t="shared" si="53"/>
        <v>5.9955052515275238</v>
      </c>
      <c r="E374" s="39">
        <f t="shared" si="46"/>
        <v>0</v>
      </c>
      <c r="F374" s="38">
        <f t="shared" si="47"/>
        <v>5.9955052515275238</v>
      </c>
      <c r="G374" s="38">
        <f t="shared" si="50"/>
        <v>5.8770791641570117</v>
      </c>
      <c r="H374" s="38">
        <f t="shared" si="51"/>
        <v>0.11842608737051223</v>
      </c>
      <c r="I374" s="38">
        <f t="shared" si="48"/>
        <v>17.808138309945434</v>
      </c>
      <c r="J374" s="31"/>
      <c r="K374" s="31"/>
    </row>
    <row r="375" spans="1:11" x14ac:dyDescent="0.25">
      <c r="A375" s="34">
        <f t="shared" si="49"/>
        <v>358</v>
      </c>
      <c r="B375" s="35">
        <f t="shared" si="45"/>
        <v>51086</v>
      </c>
      <c r="C375" s="38">
        <f t="shared" si="52"/>
        <v>17.808138309945434</v>
      </c>
      <c r="D375" s="38">
        <f t="shared" si="53"/>
        <v>5.9955052515275238</v>
      </c>
      <c r="E375" s="39">
        <f t="shared" si="46"/>
        <v>0</v>
      </c>
      <c r="F375" s="38">
        <f t="shared" si="47"/>
        <v>5.9955052515275238</v>
      </c>
      <c r="G375" s="38">
        <f t="shared" si="50"/>
        <v>5.9064645599777963</v>
      </c>
      <c r="H375" s="38">
        <f t="shared" si="51"/>
        <v>8.9040691549727172E-2</v>
      </c>
      <c r="I375" s="38">
        <f t="shared" si="48"/>
        <v>11.901673749967639</v>
      </c>
      <c r="J375" s="31"/>
      <c r="K375" s="31"/>
    </row>
    <row r="376" spans="1:11" x14ac:dyDescent="0.25">
      <c r="A376" s="34">
        <f t="shared" si="49"/>
        <v>359</v>
      </c>
      <c r="B376" s="35">
        <f t="shared" si="45"/>
        <v>51116</v>
      </c>
      <c r="C376" s="38">
        <f t="shared" si="52"/>
        <v>11.901673749967639</v>
      </c>
      <c r="D376" s="38">
        <f t="shared" si="53"/>
        <v>5.9955052515275238</v>
      </c>
      <c r="E376" s="39">
        <f t="shared" si="46"/>
        <v>0</v>
      </c>
      <c r="F376" s="38">
        <f t="shared" si="47"/>
        <v>5.9955052515275238</v>
      </c>
      <c r="G376" s="38">
        <f t="shared" si="50"/>
        <v>5.9359968827776859</v>
      </c>
      <c r="H376" s="38">
        <f t="shared" si="51"/>
        <v>5.9508368749838191E-2</v>
      </c>
      <c r="I376" s="38">
        <f t="shared" si="48"/>
        <v>5.9656768671899529</v>
      </c>
      <c r="J376" s="31"/>
      <c r="K376" s="31"/>
    </row>
    <row r="377" spans="1:11" x14ac:dyDescent="0.25">
      <c r="A377" s="34">
        <f t="shared" si="49"/>
        <v>360</v>
      </c>
      <c r="B377" s="35">
        <f t="shared" si="45"/>
        <v>51147</v>
      </c>
      <c r="C377" s="38">
        <f t="shared" si="52"/>
        <v>5.9656768671899529</v>
      </c>
      <c r="D377" s="38">
        <f t="shared" si="53"/>
        <v>5.9955052515275238</v>
      </c>
      <c r="E377" s="39">
        <f t="shared" si="46"/>
        <v>0</v>
      </c>
      <c r="F377" s="38">
        <f t="shared" si="47"/>
        <v>5.9656768671899529</v>
      </c>
      <c r="G377" s="38">
        <f t="shared" si="50"/>
        <v>5.935848482854003</v>
      </c>
      <c r="H377" s="38">
        <f t="shared" si="51"/>
        <v>2.9828384335949764E-2</v>
      </c>
      <c r="I377" s="38">
        <f t="shared" si="48"/>
        <v>0</v>
      </c>
      <c r="J377" s="31"/>
      <c r="K377" s="31"/>
    </row>
    <row r="378" spans="1:11" x14ac:dyDescent="0.25">
      <c r="A378" s="40"/>
      <c r="B378" s="40"/>
      <c r="C378" s="40"/>
      <c r="D378" s="40"/>
      <c r="E378" s="40"/>
      <c r="F378" s="40"/>
      <c r="G378" s="40"/>
      <c r="H378" s="40"/>
      <c r="I378" s="40"/>
      <c r="J378" s="41"/>
    </row>
    <row r="379" spans="1:11" x14ac:dyDescent="0.25">
      <c r="J379" s="41"/>
    </row>
    <row r="380" spans="1:11" x14ac:dyDescent="0.25">
      <c r="J380" s="41"/>
    </row>
    <row r="381" spans="1:11" x14ac:dyDescent="0.25">
      <c r="J381" s="41"/>
    </row>
    <row r="382" spans="1:11" x14ac:dyDescent="0.25">
      <c r="J382" s="41"/>
    </row>
    <row r="383" spans="1:11" x14ac:dyDescent="0.25">
      <c r="J383" s="41"/>
    </row>
    <row r="384" spans="1:11" x14ac:dyDescent="0.25">
      <c r="J384" s="41"/>
    </row>
    <row r="385" spans="10:10" x14ac:dyDescent="0.25">
      <c r="J385" s="41"/>
    </row>
    <row r="386" spans="10:10" x14ac:dyDescent="0.25">
      <c r="J386" s="41"/>
    </row>
    <row r="387" spans="10:10" x14ac:dyDescent="0.25">
      <c r="J387" s="41"/>
    </row>
    <row r="388" spans="10:10" x14ac:dyDescent="0.25">
      <c r="J388" s="41"/>
    </row>
    <row r="389" spans="10:10" x14ac:dyDescent="0.25">
      <c r="J389" s="41"/>
    </row>
    <row r="390" spans="10:10" x14ac:dyDescent="0.25">
      <c r="J390" s="41"/>
    </row>
    <row r="391" spans="10:10" x14ac:dyDescent="0.25">
      <c r="J391" s="41"/>
    </row>
    <row r="392" spans="10:10" x14ac:dyDescent="0.25">
      <c r="J392" s="41"/>
    </row>
    <row r="393" spans="10:10" x14ac:dyDescent="0.25">
      <c r="J393" s="41"/>
    </row>
    <row r="394" spans="10:10" x14ac:dyDescent="0.25">
      <c r="J394" s="41"/>
    </row>
    <row r="395" spans="10:10" x14ac:dyDescent="0.25">
      <c r="J395" s="41"/>
    </row>
    <row r="396" spans="10:10" x14ac:dyDescent="0.25">
      <c r="J396" s="41"/>
    </row>
    <row r="397" spans="10:10" x14ac:dyDescent="0.25">
      <c r="J397" s="41"/>
    </row>
    <row r="398" spans="10:10" x14ac:dyDescent="0.25">
      <c r="J398" s="41"/>
    </row>
    <row r="399" spans="10:10" x14ac:dyDescent="0.25">
      <c r="J399" s="41"/>
    </row>
    <row r="400" spans="10:10" x14ac:dyDescent="0.25">
      <c r="J400" s="41"/>
    </row>
    <row r="401" spans="10:10" x14ac:dyDescent="0.25">
      <c r="J401" s="41"/>
    </row>
    <row r="402" spans="10:10" x14ac:dyDescent="0.25">
      <c r="J402" s="41"/>
    </row>
  </sheetData>
  <sheetProtection sheet="1" objects="1" scenarios="1" selectLockedCells="1"/>
  <mergeCells count="3">
    <mergeCell ref="B5:D5"/>
    <mergeCell ref="F5:H5"/>
    <mergeCell ref="C13:D13"/>
  </mergeCells>
  <phoneticPr fontId="10" type="noConversion"/>
  <conditionalFormatting sqref="A18:D377">
    <cfRule type="expression" dxfId="7" priority="6" stopIfTrue="1">
      <formula>IF(ROW(A18)&gt;Last_Row,TRUE, FALSE)</formula>
    </cfRule>
    <cfRule type="expression" dxfId="6" priority="7" stopIfTrue="1">
      <formula>IF(ROW(A18)=Last_Row,TRUE, FALSE)</formula>
    </cfRule>
    <cfRule type="expression" dxfId="5" priority="8" stopIfTrue="1">
      <formula>IF(ROW(A18)&lt;Last_Row,TRUE, FALSE)</formula>
    </cfRule>
  </conditionalFormatting>
  <conditionalFormatting sqref="F18:I377">
    <cfRule type="expression" dxfId="4" priority="3" stopIfTrue="1">
      <formula>IF(ROW(F18)&gt;Last_Row,TRUE, FALSE)</formula>
    </cfRule>
    <cfRule type="expression" dxfId="3" priority="4" stopIfTrue="1">
      <formula>IF(ROW(F18)=Last_Row,TRUE, FALSE)</formula>
    </cfRule>
    <cfRule type="expression" dxfId="2" priority="5" stopIfTrue="1">
      <formula>IF(ROW(F18)&lt;=Last_Row,TRUE, FALSE)</formula>
    </cfRule>
  </conditionalFormatting>
  <conditionalFormatting sqref="E18:E377">
    <cfRule type="expression" dxfId="1" priority="1" stopIfTrue="1">
      <formula>IF(ROW(E18)&gt;Last_Row,TRUE, FALSE)</formula>
    </cfRule>
    <cfRule type="expression" dxfId="0" priority="2" stopIfTrue="1">
      <formula>IF(ROW(E18)=Last_Row,TRUE, FALSE)</formula>
    </cfRule>
  </conditionalFormatting>
  <dataValidations count="3">
    <dataValidation type="whole" allowBlank="1" showInputMessage="1" showErrorMessage="1" errorTitle="Years" error="Please enter a whole number of years from 1 to 30." sqref="D8" xr:uid="{00000000-0002-0000-0000-000000000000}">
      <formula1>1</formula1>
      <formula2>30</formula2>
    </dataValidation>
    <dataValidation type="date" operator="greaterThanOrEqual" allowBlank="1" showInputMessage="1" showErrorMessage="1" errorTitle="Date" error="Please enter a valid date greater than or equal to January 1, 1900." sqref="D9:D10" xr:uid="{00000000-0002-0000-0000-000001000000}">
      <formula1>1</formula1>
    </dataValidation>
    <dataValidation allowBlank="1" showInputMessage="1" showErrorMessage="1" promptTitle="Extra Payments" prompt="Enter an amount here if you want to make additional principal payments every pay period._x000a__x000a_For occasional extra payments, enter the extra principal amounts directly in the 'Extra Payment' column below." sqref="D11" xr:uid="{00000000-0002-0000-0000-000002000000}"/>
  </dataValidations>
  <printOptions horizontalCentered="1"/>
  <pageMargins left="0.75" right="0.5" top="0.5" bottom="0.5" header="0.5" footer="0.5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M97"/>
  <sheetViews>
    <sheetView tabSelected="1" workbookViewId="0">
      <selection activeCell="A2" sqref="A2:D2"/>
    </sheetView>
  </sheetViews>
  <sheetFormatPr defaultRowHeight="12.5" x14ac:dyDescent="0.25"/>
  <cols>
    <col min="1" max="1" width="44" customWidth="1"/>
    <col min="2" max="3" width="14.54296875" customWidth="1"/>
    <col min="4" max="4" width="0.7265625" customWidth="1"/>
    <col min="5" max="6" width="14.54296875" customWidth="1"/>
    <col min="7" max="7" width="0.7265625" customWidth="1"/>
    <col min="8" max="8" width="44" customWidth="1"/>
    <col min="9" max="10" width="14.54296875" customWidth="1"/>
    <col min="11" max="11" width="0.7265625" customWidth="1"/>
    <col min="12" max="13" width="14.54296875" customWidth="1"/>
  </cols>
  <sheetData>
    <row r="1" spans="1:13" ht="13" x14ac:dyDescent="0.3">
      <c r="A1" s="92" t="s">
        <v>23</v>
      </c>
      <c r="B1" s="93"/>
      <c r="C1" s="93"/>
      <c r="D1" s="93"/>
    </row>
    <row r="2" spans="1:13" ht="13" x14ac:dyDescent="0.3">
      <c r="A2" s="90" t="s">
        <v>24</v>
      </c>
      <c r="B2" s="90"/>
      <c r="C2" s="90"/>
      <c r="D2" s="90"/>
    </row>
    <row r="3" spans="1:13" ht="13" x14ac:dyDescent="0.3">
      <c r="A3" s="90" t="s">
        <v>25</v>
      </c>
      <c r="B3" s="90"/>
      <c r="C3" s="90"/>
      <c r="D3" s="90"/>
      <c r="H3" s="90" t="s">
        <v>25</v>
      </c>
      <c r="I3" s="90"/>
      <c r="J3" s="90"/>
      <c r="K3" s="90"/>
    </row>
    <row r="4" spans="1:13" s="2" customFormat="1" ht="15.5" x14ac:dyDescent="0.35">
      <c r="A4" s="94" t="s">
        <v>26</v>
      </c>
      <c r="B4" s="94"/>
      <c r="C4" s="94"/>
      <c r="D4" s="94"/>
    </row>
    <row r="5" spans="1:13" s="2" customFormat="1" ht="15.5" x14ac:dyDescent="0.35">
      <c r="A5" s="1"/>
      <c r="B5" s="76"/>
      <c r="C5" s="1"/>
      <c r="D5" s="1"/>
    </row>
    <row r="6" spans="1:13" s="2" customFormat="1" ht="15.5" x14ac:dyDescent="0.35">
      <c r="A6" s="94" t="s">
        <v>27</v>
      </c>
      <c r="B6" s="94"/>
      <c r="C6" s="94"/>
      <c r="D6" s="94"/>
    </row>
    <row r="7" spans="1:13" s="2" customFormat="1" ht="15.5" x14ac:dyDescent="0.35">
      <c r="A7" s="91"/>
      <c r="B7" s="91"/>
      <c r="C7" s="91"/>
      <c r="D7" s="91"/>
    </row>
    <row r="8" spans="1:13" s="2" customFormat="1" ht="15.65" customHeight="1" x14ac:dyDescent="0.35">
      <c r="A8" s="75"/>
      <c r="B8" s="73" t="s">
        <v>98</v>
      </c>
      <c r="C8" s="75"/>
      <c r="D8" s="58"/>
      <c r="E8" s="44" t="s">
        <v>28</v>
      </c>
      <c r="I8" s="44" t="s">
        <v>28</v>
      </c>
      <c r="K8" s="72"/>
      <c r="L8" s="44" t="s">
        <v>28</v>
      </c>
    </row>
    <row r="9" spans="1:13" s="2" customFormat="1" ht="19" customHeight="1" x14ac:dyDescent="0.35">
      <c r="A9" s="75"/>
      <c r="B9" s="2" t="s">
        <v>97</v>
      </c>
      <c r="C9" s="75"/>
      <c r="D9" s="58"/>
      <c r="E9" s="2" t="s">
        <v>99</v>
      </c>
      <c r="I9" s="2" t="s">
        <v>99</v>
      </c>
      <c r="K9" s="72"/>
      <c r="L9" s="2" t="s">
        <v>99</v>
      </c>
    </row>
    <row r="10" spans="1:13" s="2" customFormat="1" ht="15.5" x14ac:dyDescent="0.35">
      <c r="A10" s="74" t="s">
        <v>29</v>
      </c>
      <c r="B10" s="75"/>
      <c r="C10" s="75"/>
      <c r="D10" s="58"/>
      <c r="H10" s="78" t="s">
        <v>29</v>
      </c>
      <c r="K10" s="72"/>
    </row>
    <row r="11" spans="1:13" s="2" customFormat="1" ht="8.25" customHeight="1" x14ac:dyDescent="0.35">
      <c r="A11" s="3"/>
      <c r="B11" s="77"/>
      <c r="C11" s="77"/>
      <c r="D11" s="59"/>
      <c r="H11" s="3"/>
      <c r="K11" s="72"/>
    </row>
    <row r="12" spans="1:13" s="2" customFormat="1" ht="15.5" x14ac:dyDescent="0.35">
      <c r="A12" s="2" t="s">
        <v>30</v>
      </c>
      <c r="B12" s="56"/>
      <c r="C12" s="42"/>
      <c r="D12" s="60"/>
      <c r="E12" s="56">
        <v>0</v>
      </c>
      <c r="F12" s="42"/>
      <c r="H12" s="2" t="s">
        <v>30</v>
      </c>
      <c r="I12" s="56">
        <v>0</v>
      </c>
      <c r="J12" s="42"/>
      <c r="K12" s="72"/>
      <c r="L12" s="56">
        <v>0</v>
      </c>
      <c r="M12" s="42"/>
    </row>
    <row r="13" spans="1:13" s="2" customFormat="1" ht="15.5" x14ac:dyDescent="0.35">
      <c r="A13" s="2" t="s">
        <v>31</v>
      </c>
      <c r="B13" s="56"/>
      <c r="C13" s="42"/>
      <c r="D13" s="60"/>
      <c r="E13" s="56">
        <v>0</v>
      </c>
      <c r="F13" s="42"/>
      <c r="H13" s="2" t="s">
        <v>31</v>
      </c>
      <c r="I13" s="56">
        <v>0</v>
      </c>
      <c r="J13" s="42"/>
      <c r="K13" s="72"/>
      <c r="L13" s="56">
        <v>0</v>
      </c>
      <c r="M13" s="42"/>
    </row>
    <row r="14" spans="1:13" s="2" customFormat="1" ht="15.5" x14ac:dyDescent="0.35">
      <c r="A14" s="2" t="s">
        <v>32</v>
      </c>
      <c r="B14" s="56"/>
      <c r="C14" s="42"/>
      <c r="D14" s="60"/>
      <c r="E14" s="56">
        <v>0</v>
      </c>
      <c r="F14" s="42"/>
      <c r="H14" s="2" t="s">
        <v>32</v>
      </c>
      <c r="I14" s="56">
        <v>0</v>
      </c>
      <c r="J14" s="42"/>
      <c r="K14" s="72"/>
      <c r="L14" s="56">
        <v>0</v>
      </c>
      <c r="M14" s="42"/>
    </row>
    <row r="15" spans="1:13" s="2" customFormat="1" ht="15.5" x14ac:dyDescent="0.35">
      <c r="A15" s="44" t="s">
        <v>33</v>
      </c>
      <c r="B15" s="70">
        <f>SUM(C16:C20)</f>
        <v>0</v>
      </c>
      <c r="C15" s="42"/>
      <c r="D15" s="60"/>
      <c r="E15" s="70">
        <f>SUM(F16:F20)</f>
        <v>0</v>
      </c>
      <c r="F15" s="42"/>
      <c r="H15" s="44" t="s">
        <v>33</v>
      </c>
      <c r="I15" s="70">
        <f>SUM(J16:J20)</f>
        <v>0</v>
      </c>
      <c r="J15" s="42"/>
      <c r="K15" s="72"/>
      <c r="L15" s="70">
        <f>SUM(M16:M20)</f>
        <v>0</v>
      </c>
      <c r="M15" s="42"/>
    </row>
    <row r="16" spans="1:13" s="2" customFormat="1" ht="15.5" x14ac:dyDescent="0.35">
      <c r="A16" s="2" t="s">
        <v>34</v>
      </c>
      <c r="C16" s="42"/>
      <c r="D16" s="60"/>
      <c r="F16" s="42">
        <v>0</v>
      </c>
      <c r="H16" s="2" t="s">
        <v>34</v>
      </c>
      <c r="J16" s="42">
        <v>0</v>
      </c>
      <c r="K16" s="72"/>
      <c r="M16" s="42">
        <v>0</v>
      </c>
    </row>
    <row r="17" spans="1:13" s="2" customFormat="1" ht="15.5" x14ac:dyDescent="0.35">
      <c r="A17" s="2" t="s">
        <v>35</v>
      </c>
      <c r="C17" s="42"/>
      <c r="D17" s="60"/>
      <c r="F17" s="42">
        <v>0</v>
      </c>
      <c r="H17" s="2" t="s">
        <v>35</v>
      </c>
      <c r="J17" s="42">
        <v>0</v>
      </c>
      <c r="K17" s="72"/>
      <c r="M17" s="42">
        <v>0</v>
      </c>
    </row>
    <row r="18" spans="1:13" s="2" customFormat="1" ht="15.5" x14ac:dyDescent="0.35">
      <c r="A18" s="2" t="s">
        <v>36</v>
      </c>
      <c r="C18" s="42"/>
      <c r="D18" s="60"/>
      <c r="F18" s="42">
        <v>0</v>
      </c>
      <c r="H18" s="2" t="s">
        <v>36</v>
      </c>
      <c r="J18" s="42">
        <v>0</v>
      </c>
      <c r="K18" s="72"/>
      <c r="M18" s="42">
        <v>0</v>
      </c>
    </row>
    <row r="19" spans="1:13" s="2" customFormat="1" ht="15.5" x14ac:dyDescent="0.35">
      <c r="A19" s="2" t="s">
        <v>37</v>
      </c>
      <c r="C19" s="42"/>
      <c r="D19" s="60"/>
      <c r="F19" s="42">
        <v>0</v>
      </c>
      <c r="H19" s="2" t="s">
        <v>37</v>
      </c>
      <c r="J19" s="42">
        <v>0</v>
      </c>
      <c r="K19" s="72"/>
      <c r="M19" s="42">
        <v>0</v>
      </c>
    </row>
    <row r="20" spans="1:13" s="2" customFormat="1" ht="15.5" x14ac:dyDescent="0.35">
      <c r="A20" s="2" t="s">
        <v>38</v>
      </c>
      <c r="C20" s="42"/>
      <c r="D20" s="60"/>
      <c r="F20" s="42">
        <v>0</v>
      </c>
      <c r="H20" s="2" t="s">
        <v>38</v>
      </c>
      <c r="J20" s="42">
        <v>0</v>
      </c>
      <c r="K20" s="72"/>
      <c r="M20" s="42">
        <v>0</v>
      </c>
    </row>
    <row r="21" spans="1:13" s="2" customFormat="1" ht="15.5" x14ac:dyDescent="0.35">
      <c r="A21" s="2" t="s">
        <v>39</v>
      </c>
      <c r="B21" s="2">
        <v>0</v>
      </c>
      <c r="C21" s="42"/>
      <c r="D21" s="60"/>
      <c r="E21" s="2">
        <v>0</v>
      </c>
      <c r="F21" s="42"/>
      <c r="H21" s="2" t="s">
        <v>39</v>
      </c>
      <c r="I21" s="2">
        <v>0</v>
      </c>
      <c r="J21" s="42"/>
      <c r="K21" s="72"/>
      <c r="L21" s="2">
        <v>0</v>
      </c>
      <c r="M21" s="42"/>
    </row>
    <row r="22" spans="1:13" s="2" customFormat="1" ht="15.5" x14ac:dyDescent="0.35">
      <c r="A22" s="2" t="s">
        <v>40</v>
      </c>
      <c r="B22" s="2">
        <v>0</v>
      </c>
      <c r="C22" s="42">
        <v>0</v>
      </c>
      <c r="D22" s="60"/>
      <c r="E22" s="2">
        <v>0</v>
      </c>
      <c r="F22" s="42"/>
      <c r="H22" s="2" t="s">
        <v>40</v>
      </c>
      <c r="I22" s="2">
        <v>0</v>
      </c>
      <c r="J22" s="42"/>
      <c r="K22" s="72"/>
      <c r="L22" s="2">
        <v>0</v>
      </c>
      <c r="M22" s="42"/>
    </row>
    <row r="23" spans="1:13" s="2" customFormat="1" ht="15.5" x14ac:dyDescent="0.35">
      <c r="A23" s="44" t="s">
        <v>41</v>
      </c>
      <c r="B23" s="70">
        <f>SUM(C24:C39)</f>
        <v>0</v>
      </c>
      <c r="C23" s="42"/>
      <c r="D23" s="60"/>
      <c r="E23" s="70">
        <f>SUM(F24:F39)</f>
        <v>0</v>
      </c>
      <c r="F23" s="42"/>
      <c r="H23" s="44" t="s">
        <v>41</v>
      </c>
      <c r="I23" s="70">
        <f>SUM(J24:J39)</f>
        <v>0</v>
      </c>
      <c r="J23" s="42"/>
      <c r="K23" s="72"/>
      <c r="L23" s="70">
        <f>SUM(M24:M39)</f>
        <v>0</v>
      </c>
      <c r="M23" s="42"/>
    </row>
    <row r="24" spans="1:13" s="2" customFormat="1" ht="15.5" x14ac:dyDescent="0.35">
      <c r="A24" s="2" t="s">
        <v>42</v>
      </c>
      <c r="C24" s="42">
        <v>0</v>
      </c>
      <c r="D24" s="60"/>
      <c r="F24" s="42">
        <v>0</v>
      </c>
      <c r="H24" s="2" t="s">
        <v>42</v>
      </c>
      <c r="J24" s="42">
        <v>0</v>
      </c>
      <c r="K24" s="72"/>
      <c r="M24" s="42">
        <v>0</v>
      </c>
    </row>
    <row r="25" spans="1:13" s="2" customFormat="1" ht="15.5" x14ac:dyDescent="0.35">
      <c r="A25" s="2" t="s">
        <v>43</v>
      </c>
      <c r="C25" s="42">
        <v>0</v>
      </c>
      <c r="D25" s="60"/>
      <c r="F25" s="42">
        <v>0</v>
      </c>
      <c r="H25" s="2" t="s">
        <v>43</v>
      </c>
      <c r="J25" s="42">
        <v>0</v>
      </c>
      <c r="K25" s="72"/>
      <c r="M25" s="42">
        <v>0</v>
      </c>
    </row>
    <row r="26" spans="1:13" s="2" customFormat="1" ht="15.5" x14ac:dyDescent="0.35">
      <c r="A26" s="2" t="s">
        <v>44</v>
      </c>
      <c r="C26" s="42">
        <v>0</v>
      </c>
      <c r="D26" s="60"/>
      <c r="F26" s="42">
        <v>0</v>
      </c>
      <c r="H26" s="2" t="s">
        <v>44</v>
      </c>
      <c r="J26" s="42">
        <v>0</v>
      </c>
      <c r="K26" s="72"/>
      <c r="M26" s="42">
        <v>0</v>
      </c>
    </row>
    <row r="27" spans="1:13" s="2" customFormat="1" ht="15.5" x14ac:dyDescent="0.35">
      <c r="A27" s="2" t="s">
        <v>45</v>
      </c>
      <c r="C27" s="42">
        <v>0</v>
      </c>
      <c r="D27" s="60"/>
      <c r="F27" s="42">
        <v>0</v>
      </c>
      <c r="H27" s="2" t="s">
        <v>45</v>
      </c>
      <c r="J27" s="42">
        <v>0</v>
      </c>
      <c r="K27" s="72"/>
      <c r="M27" s="42">
        <v>0</v>
      </c>
    </row>
    <row r="28" spans="1:13" s="2" customFormat="1" ht="15.5" x14ac:dyDescent="0.35">
      <c r="A28" s="2" t="s">
        <v>46</v>
      </c>
      <c r="C28" s="42">
        <v>0</v>
      </c>
      <c r="D28" s="60"/>
      <c r="F28" s="42">
        <v>0</v>
      </c>
      <c r="H28" s="2" t="s">
        <v>46</v>
      </c>
      <c r="J28" s="42">
        <v>0</v>
      </c>
      <c r="K28" s="72"/>
      <c r="M28" s="42">
        <v>0</v>
      </c>
    </row>
    <row r="29" spans="1:13" s="2" customFormat="1" ht="15.5" x14ac:dyDescent="0.35">
      <c r="A29" s="2" t="s">
        <v>47</v>
      </c>
      <c r="C29" s="42">
        <v>0</v>
      </c>
      <c r="D29" s="60"/>
      <c r="F29" s="42">
        <v>0</v>
      </c>
      <c r="H29" s="2" t="s">
        <v>47</v>
      </c>
      <c r="J29" s="42">
        <v>0</v>
      </c>
      <c r="K29" s="72"/>
      <c r="M29" s="42">
        <v>0</v>
      </c>
    </row>
    <row r="30" spans="1:13" s="2" customFormat="1" ht="15.5" x14ac:dyDescent="0.35">
      <c r="A30" s="2" t="s">
        <v>48</v>
      </c>
      <c r="C30" s="42">
        <v>0</v>
      </c>
      <c r="D30" s="60"/>
      <c r="F30" s="42">
        <v>0</v>
      </c>
      <c r="H30" s="2" t="s">
        <v>48</v>
      </c>
      <c r="J30" s="42">
        <v>0</v>
      </c>
      <c r="K30" s="72"/>
      <c r="M30" s="42">
        <v>0</v>
      </c>
    </row>
    <row r="31" spans="1:13" s="2" customFormat="1" ht="15.5" x14ac:dyDescent="0.35">
      <c r="A31" s="2" t="s">
        <v>49</v>
      </c>
      <c r="C31" s="42">
        <v>0</v>
      </c>
      <c r="D31" s="60"/>
      <c r="F31" s="42">
        <v>0</v>
      </c>
      <c r="H31" s="2" t="s">
        <v>49</v>
      </c>
      <c r="J31" s="42">
        <v>0</v>
      </c>
      <c r="K31" s="72"/>
      <c r="M31" s="42">
        <v>0</v>
      </c>
    </row>
    <row r="32" spans="1:13" s="2" customFormat="1" ht="15.5" x14ac:dyDescent="0.35">
      <c r="A32" s="2" t="s">
        <v>50</v>
      </c>
      <c r="C32" s="42">
        <v>0</v>
      </c>
      <c r="D32" s="60"/>
      <c r="F32" s="42">
        <v>0</v>
      </c>
      <c r="H32" s="2" t="s">
        <v>50</v>
      </c>
      <c r="J32" s="42">
        <v>0</v>
      </c>
      <c r="K32" s="72"/>
      <c r="M32" s="42">
        <v>0</v>
      </c>
    </row>
    <row r="33" spans="1:13" s="2" customFormat="1" ht="15.5" x14ac:dyDescent="0.35">
      <c r="A33" s="2" t="s">
        <v>51</v>
      </c>
      <c r="C33" s="42">
        <v>0</v>
      </c>
      <c r="D33" s="60"/>
      <c r="F33" s="42">
        <v>0</v>
      </c>
      <c r="H33" s="2" t="s">
        <v>51</v>
      </c>
      <c r="J33" s="42">
        <v>0</v>
      </c>
      <c r="K33" s="72"/>
      <c r="M33" s="42">
        <v>0</v>
      </c>
    </row>
    <row r="34" spans="1:13" s="2" customFormat="1" ht="15.5" x14ac:dyDescent="0.35">
      <c r="A34" s="2" t="s">
        <v>52</v>
      </c>
      <c r="C34" s="42">
        <v>0</v>
      </c>
      <c r="D34" s="60"/>
      <c r="F34" s="42">
        <v>0</v>
      </c>
      <c r="H34" s="2" t="s">
        <v>52</v>
      </c>
      <c r="J34" s="42">
        <v>0</v>
      </c>
      <c r="K34" s="72"/>
      <c r="M34" s="42">
        <v>0</v>
      </c>
    </row>
    <row r="35" spans="1:13" s="2" customFormat="1" ht="15.5" x14ac:dyDescent="0.35">
      <c r="A35" s="2" t="s">
        <v>53</v>
      </c>
      <c r="C35" s="42">
        <v>0</v>
      </c>
      <c r="D35" s="60"/>
      <c r="F35" s="42">
        <v>0</v>
      </c>
      <c r="H35" s="2" t="s">
        <v>53</v>
      </c>
      <c r="J35" s="42">
        <v>0</v>
      </c>
      <c r="K35" s="72"/>
      <c r="M35" s="42">
        <v>0</v>
      </c>
    </row>
    <row r="36" spans="1:13" s="2" customFormat="1" ht="15.5" x14ac:dyDescent="0.35">
      <c r="A36" s="2" t="s">
        <v>54</v>
      </c>
      <c r="C36" s="42">
        <v>0</v>
      </c>
      <c r="D36" s="60"/>
      <c r="F36" s="42">
        <v>0</v>
      </c>
      <c r="H36" s="2" t="s">
        <v>54</v>
      </c>
      <c r="J36" s="42">
        <v>0</v>
      </c>
      <c r="K36" s="72"/>
      <c r="M36" s="42">
        <v>0</v>
      </c>
    </row>
    <row r="37" spans="1:13" s="2" customFormat="1" ht="15.5" x14ac:dyDescent="0.35">
      <c r="A37" s="2" t="s">
        <v>55</v>
      </c>
      <c r="C37" s="42">
        <v>0</v>
      </c>
      <c r="D37" s="60"/>
      <c r="F37" s="42">
        <v>0</v>
      </c>
      <c r="H37" s="2" t="s">
        <v>55</v>
      </c>
      <c r="J37" s="42">
        <v>0</v>
      </c>
      <c r="K37" s="72"/>
      <c r="M37" s="42">
        <v>0</v>
      </c>
    </row>
    <row r="38" spans="1:13" s="2" customFormat="1" ht="15.5" x14ac:dyDescent="0.35">
      <c r="A38" s="2" t="s">
        <v>56</v>
      </c>
      <c r="C38" s="42">
        <v>0</v>
      </c>
      <c r="D38" s="60"/>
      <c r="F38" s="42">
        <v>0</v>
      </c>
      <c r="H38" s="2" t="s">
        <v>56</v>
      </c>
      <c r="J38" s="42">
        <v>0</v>
      </c>
      <c r="K38" s="72"/>
      <c r="M38" s="42">
        <v>0</v>
      </c>
    </row>
    <row r="39" spans="1:13" s="2" customFormat="1" ht="15.5" x14ac:dyDescent="0.35">
      <c r="A39" s="2" t="s">
        <v>57</v>
      </c>
      <c r="C39" s="42">
        <v>0</v>
      </c>
      <c r="D39" s="60"/>
      <c r="F39" s="42">
        <v>0</v>
      </c>
      <c r="H39" s="2" t="s">
        <v>57</v>
      </c>
      <c r="J39" s="42">
        <v>0</v>
      </c>
      <c r="K39" s="72"/>
      <c r="M39" s="42">
        <v>0</v>
      </c>
    </row>
    <row r="40" spans="1:13" s="2" customFormat="1" ht="15.5" x14ac:dyDescent="0.35">
      <c r="A40" s="44" t="s">
        <v>58</v>
      </c>
      <c r="B40" s="70">
        <f>SUM(C41:C48)</f>
        <v>0</v>
      </c>
      <c r="C40" s="42"/>
      <c r="D40" s="60"/>
      <c r="E40" s="70">
        <f>SUM(F41:F48)</f>
        <v>0</v>
      </c>
      <c r="F40" s="42"/>
      <c r="H40" s="44" t="s">
        <v>58</v>
      </c>
      <c r="I40" s="70">
        <f>SUM(J41:J48)</f>
        <v>0</v>
      </c>
      <c r="J40" s="42"/>
      <c r="K40" s="72"/>
      <c r="L40" s="70">
        <f>SUM(M41:M48)</f>
        <v>0</v>
      </c>
      <c r="M40" s="42"/>
    </row>
    <row r="41" spans="1:13" s="2" customFormat="1" ht="15.5" x14ac:dyDescent="0.35">
      <c r="A41" s="2" t="s">
        <v>59</v>
      </c>
      <c r="C41" s="42">
        <v>0</v>
      </c>
      <c r="D41" s="60"/>
      <c r="F41" s="42">
        <v>0</v>
      </c>
      <c r="H41" s="2" t="s">
        <v>59</v>
      </c>
      <c r="J41" s="42">
        <v>0</v>
      </c>
      <c r="K41" s="72"/>
      <c r="M41" s="42">
        <v>0</v>
      </c>
    </row>
    <row r="42" spans="1:13" s="2" customFormat="1" ht="15.5" x14ac:dyDescent="0.35">
      <c r="A42" s="2" t="s">
        <v>60</v>
      </c>
      <c r="C42" s="42">
        <v>0</v>
      </c>
      <c r="D42" s="60"/>
      <c r="F42" s="42">
        <v>0</v>
      </c>
      <c r="H42" s="2" t="s">
        <v>60</v>
      </c>
      <c r="J42" s="42">
        <v>0</v>
      </c>
      <c r="K42" s="72"/>
      <c r="M42" s="42">
        <v>0</v>
      </c>
    </row>
    <row r="43" spans="1:13" s="2" customFormat="1" ht="15.5" x14ac:dyDescent="0.35">
      <c r="A43" s="2" t="s">
        <v>61</v>
      </c>
      <c r="C43" s="42">
        <v>0</v>
      </c>
      <c r="D43" s="60"/>
      <c r="F43" s="42">
        <v>0</v>
      </c>
      <c r="H43" s="2" t="s">
        <v>61</v>
      </c>
      <c r="J43" s="42">
        <v>0</v>
      </c>
      <c r="K43" s="72"/>
      <c r="M43" s="42">
        <v>0</v>
      </c>
    </row>
    <row r="44" spans="1:13" s="2" customFormat="1" ht="15.5" x14ac:dyDescent="0.35">
      <c r="A44" s="2" t="s">
        <v>62</v>
      </c>
      <c r="C44" s="42">
        <v>0</v>
      </c>
      <c r="D44" s="60"/>
      <c r="F44" s="42">
        <v>0</v>
      </c>
      <c r="H44" s="2" t="s">
        <v>62</v>
      </c>
      <c r="J44" s="42">
        <v>0</v>
      </c>
      <c r="K44" s="72"/>
      <c r="M44" s="42">
        <v>0</v>
      </c>
    </row>
    <row r="45" spans="1:13" s="2" customFormat="1" ht="15.5" x14ac:dyDescent="0.35">
      <c r="A45" s="2" t="s">
        <v>63</v>
      </c>
      <c r="C45" s="42">
        <v>0</v>
      </c>
      <c r="D45" s="60"/>
      <c r="F45" s="42">
        <v>0</v>
      </c>
      <c r="H45" s="2" t="s">
        <v>63</v>
      </c>
      <c r="J45" s="42">
        <v>0</v>
      </c>
      <c r="K45" s="72"/>
      <c r="M45" s="42">
        <v>0</v>
      </c>
    </row>
    <row r="46" spans="1:13" s="2" customFormat="1" ht="15.5" x14ac:dyDescent="0.35">
      <c r="A46" s="2" t="s">
        <v>64</v>
      </c>
      <c r="C46" s="42">
        <v>0</v>
      </c>
      <c r="D46" s="60"/>
      <c r="F46" s="42">
        <v>0</v>
      </c>
      <c r="H46" s="2" t="s">
        <v>64</v>
      </c>
      <c r="J46" s="42">
        <v>0</v>
      </c>
      <c r="K46" s="72"/>
      <c r="M46" s="42">
        <v>0</v>
      </c>
    </row>
    <row r="47" spans="1:13" s="2" customFormat="1" ht="15.5" x14ac:dyDescent="0.35">
      <c r="A47" s="2" t="s">
        <v>65</v>
      </c>
      <c r="C47" s="42">
        <v>0</v>
      </c>
      <c r="D47" s="60"/>
      <c r="F47" s="42">
        <v>0</v>
      </c>
      <c r="H47" s="2" t="s">
        <v>65</v>
      </c>
      <c r="J47" s="42">
        <v>0</v>
      </c>
      <c r="K47" s="72"/>
      <c r="M47" s="42">
        <v>0</v>
      </c>
    </row>
    <row r="48" spans="1:13" s="2" customFormat="1" ht="15.5" x14ac:dyDescent="0.35">
      <c r="A48" s="2" t="s">
        <v>66</v>
      </c>
      <c r="C48" s="43">
        <v>0</v>
      </c>
      <c r="D48" s="60"/>
      <c r="F48" s="43">
        <v>0</v>
      </c>
      <c r="H48" s="2" t="s">
        <v>66</v>
      </c>
      <c r="J48" s="43">
        <v>0</v>
      </c>
      <c r="K48" s="72"/>
      <c r="M48" s="43">
        <v>0</v>
      </c>
    </row>
    <row r="49" spans="1:13" s="2" customFormat="1" ht="17.25" customHeight="1" thickBot="1" x14ac:dyDescent="0.4">
      <c r="A49" s="44" t="s">
        <v>67</v>
      </c>
      <c r="B49" s="57">
        <f>SUM(B12:B15)+B23+B40</f>
        <v>0</v>
      </c>
      <c r="C49" s="65"/>
      <c r="D49" s="61"/>
      <c r="E49" s="57">
        <f>SUM(E12:E15)+E23+E40</f>
        <v>0</v>
      </c>
      <c r="F49" s="65"/>
      <c r="H49" s="44" t="s">
        <v>67</v>
      </c>
      <c r="I49" s="57">
        <f>SUM(I12:I15)+I23+I40</f>
        <v>0</v>
      </c>
      <c r="J49" s="65"/>
      <c r="K49" s="72"/>
      <c r="L49" s="57">
        <f>SUM(L12:L15)+L23+L40</f>
        <v>0</v>
      </c>
      <c r="M49" s="65"/>
    </row>
    <row r="50" spans="1:13" s="2" customFormat="1" ht="3" customHeight="1" thickTop="1" x14ac:dyDescent="0.35">
      <c r="B50" s="45"/>
    </row>
    <row r="51" spans="1:13" s="2" customFormat="1" ht="0.75" hidden="1" customHeight="1" x14ac:dyDescent="0.35">
      <c r="B51" s="45"/>
    </row>
    <row r="52" spans="1:13" s="2" customFormat="1" ht="0.75" customHeight="1" x14ac:dyDescent="0.35">
      <c r="B52" s="45"/>
    </row>
    <row r="53" spans="1:13" s="2" customFormat="1" ht="0.75" customHeight="1" x14ac:dyDescent="0.35">
      <c r="B53" s="45"/>
    </row>
    <row r="54" spans="1:13" s="2" customFormat="1" ht="0.75" customHeight="1" x14ac:dyDescent="0.35">
      <c r="B54" s="45"/>
    </row>
    <row r="55" spans="1:13" s="2" customFormat="1" ht="15.5" x14ac:dyDescent="0.35">
      <c r="A55" s="90" t="s">
        <v>25</v>
      </c>
      <c r="B55" s="90"/>
      <c r="C55" s="90"/>
      <c r="D55" s="90"/>
    </row>
    <row r="56" spans="1:13" s="2" customFormat="1" ht="15.5" x14ac:dyDescent="0.35">
      <c r="A56" s="74"/>
      <c r="B56" s="74"/>
      <c r="C56" s="74"/>
      <c r="D56" s="74"/>
    </row>
    <row r="57" spans="1:13" s="2" customFormat="1" ht="15.5" x14ac:dyDescent="0.35">
      <c r="A57" s="74" t="s">
        <v>68</v>
      </c>
      <c r="B57" s="74"/>
      <c r="C57" s="74"/>
      <c r="D57" s="79"/>
    </row>
    <row r="58" spans="1:13" s="2" customFormat="1" ht="15.5" x14ac:dyDescent="0.35">
      <c r="A58" s="74"/>
      <c r="B58" s="74"/>
      <c r="C58" s="74"/>
      <c r="D58" s="79"/>
    </row>
    <row r="59" spans="1:13" s="2" customFormat="1" ht="15.5" x14ac:dyDescent="0.35">
      <c r="A59" s="44" t="s">
        <v>69</v>
      </c>
      <c r="B59" s="55" t="s">
        <v>70</v>
      </c>
      <c r="C59" s="55"/>
      <c r="D59" s="80"/>
      <c r="E59" s="66"/>
    </row>
    <row r="60" spans="1:13" s="2" customFormat="1" ht="15.5" x14ac:dyDescent="0.35">
      <c r="A60" s="2" t="s">
        <v>71</v>
      </c>
      <c r="B60" s="46">
        <v>0</v>
      </c>
      <c r="C60" s="46"/>
      <c r="D60" s="81"/>
    </row>
    <row r="61" spans="1:13" s="2" customFormat="1" ht="15.5" x14ac:dyDescent="0.35">
      <c r="A61" s="2" t="s">
        <v>72</v>
      </c>
      <c r="B61" s="46">
        <v>0</v>
      </c>
      <c r="C61" s="46"/>
      <c r="D61" s="81"/>
    </row>
    <row r="62" spans="1:13" s="2" customFormat="1" ht="15.5" x14ac:dyDescent="0.35">
      <c r="A62" s="2" t="s">
        <v>73</v>
      </c>
      <c r="B62" s="47">
        <v>0</v>
      </c>
      <c r="C62" s="48"/>
      <c r="D62" s="49"/>
      <c r="E62" s="64"/>
    </row>
    <row r="63" spans="1:13" s="2" customFormat="1" ht="16" thickBot="1" x14ac:dyDescent="0.4">
      <c r="A63" s="44" t="s">
        <v>74</v>
      </c>
      <c r="B63" s="62">
        <f>SUM(B60:B61)-B62</f>
        <v>0</v>
      </c>
      <c r="C63" s="63"/>
      <c r="D63" s="82"/>
      <c r="E63" s="64"/>
    </row>
    <row r="64" spans="1:13" s="2" customFormat="1" ht="6.75" customHeight="1" thickTop="1" x14ac:dyDescent="0.35">
      <c r="B64" s="46"/>
      <c r="C64" s="64"/>
      <c r="D64" s="83"/>
      <c r="E64" s="64"/>
    </row>
    <row r="65" spans="1:4" s="2" customFormat="1" ht="15.5" x14ac:dyDescent="0.35">
      <c r="A65" s="44" t="s">
        <v>75</v>
      </c>
      <c r="B65" s="69">
        <f>SUM(C66:C78)</f>
        <v>0</v>
      </c>
      <c r="D65" s="84"/>
    </row>
    <row r="66" spans="1:4" s="2" customFormat="1" ht="15.5" x14ac:dyDescent="0.35">
      <c r="A66" s="2" t="s">
        <v>76</v>
      </c>
      <c r="C66" s="46">
        <v>0</v>
      </c>
      <c r="D66" s="81"/>
    </row>
    <row r="67" spans="1:4" s="2" customFormat="1" ht="15.5" x14ac:dyDescent="0.35">
      <c r="A67" s="2" t="s">
        <v>77</v>
      </c>
      <c r="C67" s="46">
        <v>0</v>
      </c>
      <c r="D67" s="81"/>
    </row>
    <row r="68" spans="1:4" s="2" customFormat="1" ht="15.5" x14ac:dyDescent="0.35">
      <c r="A68" s="2" t="s">
        <v>100</v>
      </c>
      <c r="C68" s="46">
        <v>0</v>
      </c>
      <c r="D68" s="81"/>
    </row>
    <row r="69" spans="1:4" s="2" customFormat="1" ht="15.5" x14ac:dyDescent="0.35">
      <c r="A69" s="2" t="s">
        <v>101</v>
      </c>
      <c r="C69" s="46">
        <v>0</v>
      </c>
      <c r="D69" s="81"/>
    </row>
    <row r="70" spans="1:4" s="2" customFormat="1" ht="15.5" x14ac:dyDescent="0.35">
      <c r="A70" s="2" t="s">
        <v>78</v>
      </c>
      <c r="C70" s="46">
        <v>0</v>
      </c>
      <c r="D70" s="81"/>
    </row>
    <row r="71" spans="1:4" s="2" customFormat="1" ht="15.5" x14ac:dyDescent="0.35">
      <c r="A71" s="2" t="s">
        <v>79</v>
      </c>
      <c r="C71" s="46">
        <v>0</v>
      </c>
      <c r="D71" s="81"/>
    </row>
    <row r="72" spans="1:4" s="2" customFormat="1" ht="15.5" x14ac:dyDescent="0.35">
      <c r="A72" s="2" t="s">
        <v>80</v>
      </c>
      <c r="C72" s="46">
        <v>0</v>
      </c>
      <c r="D72" s="81"/>
    </row>
    <row r="73" spans="1:4" s="2" customFormat="1" ht="15.5" x14ac:dyDescent="0.35">
      <c r="A73" s="2" t="s">
        <v>81</v>
      </c>
      <c r="C73" s="46">
        <v>0</v>
      </c>
      <c r="D73" s="81"/>
    </row>
    <row r="74" spans="1:4" s="2" customFormat="1" ht="15.5" x14ac:dyDescent="0.35">
      <c r="A74" s="2" t="s">
        <v>82</v>
      </c>
      <c r="C74" s="46">
        <v>0</v>
      </c>
      <c r="D74" s="81"/>
    </row>
    <row r="75" spans="1:4" s="2" customFormat="1" ht="15.5" x14ac:dyDescent="0.35">
      <c r="A75" s="2" t="s">
        <v>83</v>
      </c>
      <c r="C75" s="46">
        <v>0</v>
      </c>
      <c r="D75" s="81"/>
    </row>
    <row r="76" spans="1:4" s="2" customFormat="1" ht="15.5" x14ac:dyDescent="0.35">
      <c r="A76" s="2" t="s">
        <v>84</v>
      </c>
      <c r="C76" s="46">
        <v>0</v>
      </c>
      <c r="D76" s="81"/>
    </row>
    <row r="77" spans="1:4" s="2" customFormat="1" ht="15.5" x14ac:dyDescent="0.35">
      <c r="A77" s="2" t="s">
        <v>85</v>
      </c>
      <c r="C77" s="46">
        <v>0</v>
      </c>
      <c r="D77" s="81"/>
    </row>
    <row r="78" spans="1:4" s="2" customFormat="1" ht="15.5" x14ac:dyDescent="0.35">
      <c r="A78" s="2" t="s">
        <v>86</v>
      </c>
      <c r="C78" s="46">
        <v>0</v>
      </c>
      <c r="D78" s="81"/>
    </row>
    <row r="79" spans="1:4" s="2" customFormat="1" ht="15.5" x14ac:dyDescent="0.35">
      <c r="A79" s="2" t="s">
        <v>87</v>
      </c>
      <c r="B79" s="48">
        <v>0</v>
      </c>
      <c r="C79" s="48"/>
      <c r="D79" s="49"/>
    </row>
    <row r="80" spans="1:4" s="2" customFormat="1" ht="15.5" x14ac:dyDescent="0.35">
      <c r="A80" s="2" t="s">
        <v>88</v>
      </c>
      <c r="B80" s="49">
        <v>0</v>
      </c>
      <c r="C80" s="48"/>
      <c r="D80" s="49"/>
    </row>
    <row r="81" spans="1:5" s="2" customFormat="1" ht="15.5" x14ac:dyDescent="0.35">
      <c r="A81" s="2" t="s">
        <v>89</v>
      </c>
      <c r="B81" s="49">
        <v>0</v>
      </c>
      <c r="C81" s="48"/>
      <c r="D81" s="49"/>
    </row>
    <row r="82" spans="1:5" s="2" customFormat="1" ht="15.5" x14ac:dyDescent="0.35">
      <c r="A82" s="2" t="s">
        <v>90</v>
      </c>
      <c r="B82" s="49">
        <v>0</v>
      </c>
      <c r="C82" s="48"/>
      <c r="D82" s="49"/>
    </row>
    <row r="83" spans="1:5" s="2" customFormat="1" ht="5.5" customHeight="1" x14ac:dyDescent="0.35">
      <c r="B83" s="48"/>
      <c r="C83" s="48"/>
      <c r="D83" s="49"/>
      <c r="E83" s="64"/>
    </row>
    <row r="84" spans="1:5" s="2" customFormat="1" ht="16" thickBot="1" x14ac:dyDescent="0.4">
      <c r="A84" s="44" t="s">
        <v>91</v>
      </c>
      <c r="B84" s="62">
        <f>SUM(B65)+SUM(B79:B82)</f>
        <v>0</v>
      </c>
      <c r="C84" s="63"/>
      <c r="D84" s="82"/>
      <c r="E84" s="64"/>
    </row>
    <row r="85" spans="1:5" s="2" customFormat="1" ht="15.65" customHeight="1" thickTop="1" x14ac:dyDescent="0.35">
      <c r="B85" s="46"/>
      <c r="D85" s="84"/>
    </row>
    <row r="86" spans="1:5" s="2" customFormat="1" ht="16" thickBot="1" x14ac:dyDescent="0.4">
      <c r="A86" s="44" t="s">
        <v>92</v>
      </c>
      <c r="B86" s="71">
        <f>B63-B84</f>
        <v>0</v>
      </c>
      <c r="C86" s="63"/>
      <c r="D86" s="82"/>
      <c r="E86" s="64"/>
    </row>
    <row r="87" spans="1:5" s="2" customFormat="1" ht="16" thickTop="1" x14ac:dyDescent="0.35">
      <c r="A87" s="44"/>
      <c r="B87" s="63"/>
      <c r="C87" s="63"/>
      <c r="D87" s="82"/>
      <c r="E87" s="64"/>
    </row>
    <row r="88" spans="1:5" s="2" customFormat="1" ht="15.5" x14ac:dyDescent="0.35">
      <c r="A88" s="44" t="s">
        <v>93</v>
      </c>
      <c r="B88" s="68">
        <f>SUM(C89:C92)</f>
        <v>0</v>
      </c>
      <c r="C88" s="63"/>
      <c r="D88" s="82"/>
      <c r="E88" s="64"/>
    </row>
    <row r="89" spans="1:5" s="2" customFormat="1" ht="15.5" x14ac:dyDescent="0.35">
      <c r="A89" s="2" t="s">
        <v>94</v>
      </c>
      <c r="B89" s="63"/>
      <c r="C89" s="48">
        <v>0</v>
      </c>
      <c r="D89" s="82"/>
      <c r="E89" s="64"/>
    </row>
    <row r="90" spans="1:5" s="2" customFormat="1" ht="15.5" x14ac:dyDescent="0.35">
      <c r="A90" s="2" t="s">
        <v>95</v>
      </c>
      <c r="B90" s="63"/>
      <c r="C90" s="48">
        <v>0</v>
      </c>
      <c r="D90" s="82"/>
      <c r="E90" s="64"/>
    </row>
    <row r="91" spans="1:5" s="2" customFormat="1" ht="15.5" x14ac:dyDescent="0.35">
      <c r="A91" s="2" t="s">
        <v>95</v>
      </c>
      <c r="B91" s="63"/>
      <c r="C91" s="48">
        <v>0</v>
      </c>
      <c r="D91" s="82"/>
      <c r="E91" s="64"/>
    </row>
    <row r="92" spans="1:5" s="2" customFormat="1" ht="15.5" x14ac:dyDescent="0.35">
      <c r="A92" s="2" t="s">
        <v>95</v>
      </c>
      <c r="B92" s="63"/>
      <c r="C92" s="48">
        <v>0</v>
      </c>
      <c r="D92" s="82"/>
      <c r="E92" s="64"/>
    </row>
    <row r="93" spans="1:5" s="2" customFormat="1" ht="15.5" x14ac:dyDescent="0.35">
      <c r="A93" s="52" t="s">
        <v>95</v>
      </c>
      <c r="B93" s="53"/>
      <c r="C93" s="67"/>
      <c r="D93" s="83"/>
      <c r="E93" s="64"/>
    </row>
    <row r="94" spans="1:5" s="2" customFormat="1" ht="16" thickBot="1" x14ac:dyDescent="0.4">
      <c r="A94" s="54" t="s">
        <v>96</v>
      </c>
      <c r="B94" s="71">
        <f>B86-B88</f>
        <v>0</v>
      </c>
      <c r="C94" s="63"/>
      <c r="D94" s="82"/>
      <c r="E94" s="64"/>
    </row>
    <row r="95" spans="1:5" s="2" customFormat="1" ht="16" thickTop="1" x14ac:dyDescent="0.35">
      <c r="A95" s="44"/>
      <c r="B95" s="50"/>
      <c r="C95" s="50"/>
      <c r="D95" s="50"/>
    </row>
    <row r="96" spans="1:5" s="2" customFormat="1" ht="15.5" x14ac:dyDescent="0.35">
      <c r="A96" s="44"/>
      <c r="B96" s="50"/>
    </row>
    <row r="97" spans="1:4" s="2" customFormat="1" ht="15.5" x14ac:dyDescent="0.35">
      <c r="A97" s="44"/>
      <c r="B97" s="50"/>
      <c r="C97" s="51"/>
      <c r="D97" s="51"/>
    </row>
  </sheetData>
  <mergeCells count="8">
    <mergeCell ref="H3:K3"/>
    <mergeCell ref="A55:D55"/>
    <mergeCell ref="A7:D7"/>
    <mergeCell ref="A1:D1"/>
    <mergeCell ref="A2:D2"/>
    <mergeCell ref="A3:D3"/>
    <mergeCell ref="A4:D4"/>
    <mergeCell ref="A6:D6"/>
  </mergeCells>
  <phoneticPr fontId="7" type="noConversion"/>
  <pageMargins left="0" right="0" top="0.5" bottom="0" header="0.3" footer="0.3"/>
  <pageSetup orientation="portrait" horizontalDpi="4294967294" verticalDpi="429496729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48F481F0D4414885DF1B2559652D2C" ma:contentTypeVersion="15" ma:contentTypeDescription="Create a new document." ma:contentTypeScope="" ma:versionID="3d58a149cf3fd3bc141a66ff456d0075">
  <xsd:schema xmlns:xsd="http://www.w3.org/2001/XMLSchema" xmlns:xs="http://www.w3.org/2001/XMLSchema" xmlns:p="http://schemas.microsoft.com/office/2006/metadata/properties" xmlns:ns1="http://schemas.microsoft.com/sharepoint/v3" xmlns:ns3="b26fd83e-e114-4dfd-b6fb-7471b25e09f8" xmlns:ns4="74f7932c-5dcf-4661-a7b9-6418b143b8da" targetNamespace="http://schemas.microsoft.com/office/2006/metadata/properties" ma:root="true" ma:fieldsID="1523011412f480574ed575cc6f189c85" ns1:_="" ns3:_="" ns4:_="">
    <xsd:import namespace="http://schemas.microsoft.com/sharepoint/v3"/>
    <xsd:import namespace="b26fd83e-e114-4dfd-b6fb-7471b25e09f8"/>
    <xsd:import namespace="74f7932c-5dcf-4661-a7b9-6418b143b8d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6fd83e-e114-4dfd-b6fb-7471b25e09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7932c-5dcf-4661-a7b9-6418b143b8d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73812F-A1E7-47B4-B8E3-06603FAEEE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6fd83e-e114-4dfd-b6fb-7471b25e09f8"/>
    <ds:schemaRef ds:uri="74f7932c-5dcf-4661-a7b9-6418b143b8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FF8F74-462A-4F6B-8DE8-6CCE3DF4ABF5}">
  <ds:schemaRefs>
    <ds:schemaRef ds:uri="http://schemas.openxmlformats.org/package/2006/metadata/core-properties"/>
    <ds:schemaRef ds:uri="http://purl.org/dc/dcmitype/"/>
    <ds:schemaRef ds:uri="74f7932c-5dcf-4661-a7b9-6418b143b8da"/>
    <ds:schemaRef ds:uri="http://schemas.microsoft.com/office/2006/documentManagement/types"/>
    <ds:schemaRef ds:uri="b26fd83e-e114-4dfd-b6fb-7471b25e09f8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484CDF7-0C6D-4D86-839E-2AA752FEEB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21</vt:i4>
      </vt:variant>
    </vt:vector>
  </HeadingPairs>
  <TitlesOfParts>
    <vt:vector size="23" baseType="lpstr">
      <vt:lpstr>Amortization Table</vt:lpstr>
      <vt:lpstr>SAMPLE</vt:lpstr>
      <vt:lpstr>'Amortization Table'!Beg_Bal</vt:lpstr>
      <vt:lpstr>'Amortization Table'!Data</vt:lpstr>
      <vt:lpstr>'Amortization Table'!End_Bal</vt:lpstr>
      <vt:lpstr>'Amortization Table'!Extra_Pay</vt:lpstr>
      <vt:lpstr>'Amortization Table'!Full_Print</vt:lpstr>
      <vt:lpstr>'Amortization Table'!Int</vt:lpstr>
      <vt:lpstr>'Amortization Table'!Interest_Rate</vt:lpstr>
      <vt:lpstr>'Amortization Table'!Loan_Amount</vt:lpstr>
      <vt:lpstr>'Amortization Table'!Loan_Start</vt:lpstr>
      <vt:lpstr>'Amortization Table'!Loan_Years</vt:lpstr>
      <vt:lpstr>'Amortization Table'!Num_Pmt_Per_Year</vt:lpstr>
      <vt:lpstr>'Amortization Table'!Pay_Date</vt:lpstr>
      <vt:lpstr>'Amortization Table'!Pay_Num</vt:lpstr>
      <vt:lpstr>'Amortization Table'!Princ</vt:lpstr>
      <vt:lpstr>'Amortization Table'!Print_Titles</vt:lpstr>
      <vt:lpstr>'Amortization Table'!Sched_Pay</vt:lpstr>
      <vt:lpstr>'Amortization Table'!Scheduled_Extra_Payments</vt:lpstr>
      <vt:lpstr>'Amortization Table'!Scheduled_Interest_Rate</vt:lpstr>
      <vt:lpstr>'Amortization Table'!Scheduled_Monthly_Payment</vt:lpstr>
      <vt:lpstr>'Amortization Table'!Total_Interest</vt:lpstr>
      <vt:lpstr>'Amortization Table'!Total_Pay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Vera, Jo Ann L.</dc:creator>
  <cp:keywords/>
  <dc:description/>
  <cp:lastModifiedBy>Marquez, Mark A.</cp:lastModifiedBy>
  <cp:revision/>
  <cp:lastPrinted>2022-02-11T01:38:42Z</cp:lastPrinted>
  <dcterms:created xsi:type="dcterms:W3CDTF">1996-10-14T23:33:28Z</dcterms:created>
  <dcterms:modified xsi:type="dcterms:W3CDTF">2022-02-11T01:50:06Z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0x0101009348F481F0D4414885DF1B2559652D2C</vt:lpwstr>
  </property>
</Properties>
</file>